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2625" windowWidth="15570" windowHeight="5160"/>
  </bookViews>
  <sheets>
    <sheet name="Manipur" sheetId="1" r:id="rId1"/>
  </sheets>
  <definedNames>
    <definedName name="_xlnm._FilterDatabase" localSheetId="0" hidden="1">Manipur!$A$324:$E$335</definedName>
    <definedName name="_xlnm.Print_Area" localSheetId="0">Manipur!$A$1:$H$542</definedName>
  </definedNames>
  <calcPr calcId="125725"/>
</workbook>
</file>

<file path=xl/calcChain.xml><?xml version="1.0" encoding="utf-8"?>
<calcChain xmlns="http://schemas.openxmlformats.org/spreadsheetml/2006/main">
  <c r="K52" i="1"/>
  <c r="J52"/>
  <c r="I52"/>
  <c r="C529"/>
  <c r="F526"/>
  <c r="J51" l="1"/>
  <c r="L65"/>
  <c r="J123" l="1"/>
  <c r="L95"/>
  <c r="K95"/>
  <c r="J95"/>
  <c r="K65"/>
  <c r="J65"/>
  <c r="D436" l="1"/>
  <c r="D461"/>
  <c r="C444"/>
  <c r="M372"/>
  <c r="M373"/>
  <c r="M374"/>
  <c r="M375"/>
  <c r="M376"/>
  <c r="M377"/>
  <c r="M378"/>
  <c r="M379"/>
  <c r="M371"/>
  <c r="K372"/>
  <c r="K373"/>
  <c r="K374"/>
  <c r="K375"/>
  <c r="K376"/>
  <c r="K377"/>
  <c r="K378"/>
  <c r="K379"/>
  <c r="K371"/>
  <c r="B36"/>
  <c r="B35"/>
  <c r="D496" l="1"/>
  <c r="C496"/>
  <c r="E426"/>
  <c r="E411"/>
  <c r="C426"/>
  <c r="C411"/>
  <c r="E396"/>
  <c r="D396" l="1"/>
  <c r="C396"/>
  <c r="L380"/>
  <c r="J380"/>
  <c r="D381" l="1"/>
  <c r="E381"/>
  <c r="C381"/>
  <c r="E365" l="1"/>
  <c r="D365"/>
  <c r="C365"/>
  <c r="K365"/>
  <c r="I365"/>
  <c r="D333" l="1"/>
  <c r="E314"/>
  <c r="D314"/>
  <c r="D286"/>
  <c r="D271"/>
  <c r="C333"/>
  <c r="C314"/>
  <c r="C286"/>
  <c r="J333"/>
  <c r="I333"/>
  <c r="J314"/>
  <c r="I314"/>
  <c r="J286"/>
  <c r="I286"/>
  <c r="N271"/>
  <c r="M271"/>
  <c r="J271"/>
  <c r="I271"/>
  <c r="C271"/>
  <c r="J233"/>
  <c r="I233"/>
  <c r="J213"/>
  <c r="I213"/>
  <c r="I193"/>
  <c r="N177"/>
  <c r="M177"/>
  <c r="E253"/>
  <c r="C238" s="1"/>
  <c r="D253"/>
  <c r="B238" s="1"/>
  <c r="C253"/>
  <c r="D233"/>
  <c r="C233"/>
  <c r="E213"/>
  <c r="D213"/>
  <c r="C213"/>
  <c r="D193"/>
  <c r="C193"/>
  <c r="D177"/>
  <c r="C177"/>
  <c r="D151"/>
  <c r="C151"/>
  <c r="K151"/>
  <c r="J151"/>
  <c r="N151"/>
  <c r="M151"/>
  <c r="D137"/>
  <c r="C137"/>
  <c r="D123"/>
  <c r="C123"/>
  <c r="C109"/>
  <c r="D109"/>
  <c r="D95"/>
  <c r="C95"/>
  <c r="D80"/>
  <c r="C80"/>
  <c r="D65"/>
  <c r="C65"/>
  <c r="C51"/>
  <c r="D51"/>
  <c r="E529" l="1"/>
  <c r="F529"/>
  <c r="D527"/>
  <c r="D529" s="1"/>
  <c r="I529" l="1"/>
  <c r="C536"/>
  <c r="J529"/>
  <c r="K529" s="1"/>
  <c r="B536"/>
  <c r="I496"/>
  <c r="J496"/>
  <c r="A238" l="1"/>
  <c r="C451" l="1"/>
  <c r="M380" l="1"/>
  <c r="K380"/>
  <c r="D469"/>
  <c r="N380" l="1"/>
  <c r="O380" s="1"/>
  <c r="N378" l="1"/>
  <c r="O378" s="1"/>
  <c r="N377"/>
  <c r="O377" s="1"/>
  <c r="N373"/>
  <c r="O373" s="1"/>
  <c r="N376"/>
  <c r="O376" s="1"/>
  <c r="N372"/>
  <c r="O372" s="1"/>
  <c r="N374"/>
  <c r="O374" s="1"/>
  <c r="N379"/>
  <c r="O379" s="1"/>
  <c r="N375"/>
  <c r="O375" s="1"/>
  <c r="N371"/>
  <c r="O371" s="1"/>
  <c r="M359"/>
  <c r="M360"/>
  <c r="M361"/>
  <c r="M362"/>
  <c r="M363"/>
  <c r="M364"/>
  <c r="M358"/>
  <c r="M357"/>
  <c r="M356"/>
  <c r="M365" l="1"/>
  <c r="K332"/>
  <c r="K331"/>
  <c r="K330"/>
  <c r="K329"/>
  <c r="K328"/>
  <c r="K327"/>
  <c r="K326"/>
  <c r="K325"/>
  <c r="K324"/>
  <c r="K312"/>
  <c r="K313"/>
  <c r="K311"/>
  <c r="K310"/>
  <c r="K309"/>
  <c r="K308"/>
  <c r="K307"/>
  <c r="K306"/>
  <c r="K305"/>
  <c r="J193"/>
  <c r="K333" l="1"/>
  <c r="K314"/>
  <c r="E451" l="1"/>
  <c r="L143" l="1"/>
  <c r="L144"/>
  <c r="L145"/>
  <c r="L146"/>
  <c r="L147"/>
  <c r="L148"/>
  <c r="L149"/>
  <c r="L150"/>
  <c r="L151"/>
  <c r="L142"/>
  <c r="C469" l="1"/>
  <c r="D449"/>
  <c r="D444"/>
  <c r="L357"/>
  <c r="L358"/>
  <c r="L359"/>
  <c r="L360"/>
  <c r="L361"/>
  <c r="L362"/>
  <c r="L363"/>
  <c r="L364"/>
  <c r="L356"/>
  <c r="J357"/>
  <c r="J358"/>
  <c r="J359"/>
  <c r="J360"/>
  <c r="J361"/>
  <c r="J362"/>
  <c r="J363"/>
  <c r="J364"/>
  <c r="J356"/>
  <c r="O143"/>
  <c r="O144"/>
  <c r="O145"/>
  <c r="O146"/>
  <c r="O147"/>
  <c r="O148"/>
  <c r="O149"/>
  <c r="O150"/>
  <c r="N364" l="1"/>
  <c r="N360"/>
  <c r="L365"/>
  <c r="J365"/>
  <c r="N361"/>
  <c r="N357"/>
  <c r="N363"/>
  <c r="N359"/>
  <c r="N356"/>
  <c r="N362"/>
  <c r="N358"/>
  <c r="B501"/>
  <c r="C501" l="1"/>
  <c r="G501" s="1"/>
  <c r="N365"/>
  <c r="B30"/>
  <c r="B29"/>
  <c r="O142" l="1"/>
  <c r="K516" l="1"/>
  <c r="C474"/>
  <c r="D474" s="1"/>
  <c r="K444"/>
  <c r="M416"/>
  <c r="D319"/>
  <c r="C299"/>
  <c r="B319" s="1"/>
  <c r="O263"/>
  <c r="O264"/>
  <c r="O265"/>
  <c r="O266"/>
  <c r="O267"/>
  <c r="O268"/>
  <c r="O269"/>
  <c r="O270"/>
  <c r="C197"/>
  <c r="U143" l="1"/>
  <c r="U144"/>
  <c r="U145"/>
  <c r="U146"/>
  <c r="U147"/>
  <c r="U148"/>
  <c r="U149"/>
  <c r="U150"/>
  <c r="U151"/>
  <c r="U142"/>
  <c r="O151"/>
  <c r="P151" s="1"/>
  <c r="K426" l="1"/>
  <c r="E350"/>
  <c r="K278" l="1"/>
  <c r="K279"/>
  <c r="K280"/>
  <c r="K281"/>
  <c r="K282"/>
  <c r="K283"/>
  <c r="K284"/>
  <c r="K285"/>
  <c r="K277"/>
  <c r="A218"/>
  <c r="O169"/>
  <c r="O170"/>
  <c r="O171"/>
  <c r="O172"/>
  <c r="O173"/>
  <c r="O174"/>
  <c r="O175"/>
  <c r="O176"/>
  <c r="O168"/>
  <c r="K286" l="1"/>
  <c r="O177"/>
  <c r="L418" l="1"/>
  <c r="L419"/>
  <c r="L420"/>
  <c r="L421"/>
  <c r="L422"/>
  <c r="L423"/>
  <c r="L424"/>
  <c r="L425"/>
  <c r="L417"/>
  <c r="T388"/>
  <c r="T389"/>
  <c r="T390"/>
  <c r="T391"/>
  <c r="T392"/>
  <c r="T393"/>
  <c r="T394"/>
  <c r="T395"/>
  <c r="T387"/>
  <c r="P388"/>
  <c r="P389"/>
  <c r="P390"/>
  <c r="P391"/>
  <c r="P392"/>
  <c r="P393"/>
  <c r="P394"/>
  <c r="P395"/>
  <c r="P387"/>
  <c r="L388"/>
  <c r="L389"/>
  <c r="L390"/>
  <c r="L391"/>
  <c r="L392"/>
  <c r="L393"/>
  <c r="L394"/>
  <c r="L395"/>
  <c r="L396"/>
  <c r="L387"/>
  <c r="T396" l="1"/>
  <c r="P396"/>
  <c r="L426"/>
  <c r="A319"/>
  <c r="E319" s="1"/>
  <c r="O262"/>
  <c r="O271" s="1"/>
  <c r="K263"/>
  <c r="K264"/>
  <c r="K265"/>
  <c r="K266"/>
  <c r="K267"/>
  <c r="K268"/>
  <c r="K269"/>
  <c r="K270"/>
  <c r="K262"/>
  <c r="K271" l="1"/>
  <c r="K169"/>
  <c r="K170"/>
  <c r="K171"/>
  <c r="K172"/>
  <c r="K173"/>
  <c r="K174"/>
  <c r="K175"/>
  <c r="K176"/>
  <c r="K168"/>
  <c r="K177"/>
  <c r="AC142" l="1"/>
  <c r="AE142" s="1"/>
  <c r="B474" l="1"/>
  <c r="E466"/>
  <c r="F466" s="1"/>
  <c r="AC143" l="1"/>
  <c r="AC144"/>
  <c r="AC145"/>
  <c r="AC146"/>
  <c r="AC147"/>
  <c r="AC148"/>
  <c r="AC149"/>
  <c r="AC150"/>
  <c r="AC151"/>
  <c r="E333"/>
  <c r="AE147" l="1"/>
  <c r="AE143"/>
  <c r="AE150"/>
  <c r="AE149"/>
  <c r="AE145"/>
  <c r="AE151"/>
  <c r="AE146"/>
  <c r="AE148"/>
  <c r="AE144"/>
  <c r="E224" l="1"/>
  <c r="E325" l="1"/>
  <c r="F418" l="1"/>
  <c r="F419"/>
  <c r="F420"/>
  <c r="F421"/>
  <c r="F422"/>
  <c r="F423"/>
  <c r="F424"/>
  <c r="F425"/>
  <c r="F426"/>
  <c r="F417"/>
  <c r="F403"/>
  <c r="F404"/>
  <c r="F405"/>
  <c r="F406"/>
  <c r="F407"/>
  <c r="F408"/>
  <c r="F409"/>
  <c r="F410"/>
  <c r="F402"/>
  <c r="F306" l="1"/>
  <c r="F307"/>
  <c r="F308"/>
  <c r="F309"/>
  <c r="F310"/>
  <c r="F311"/>
  <c r="F312"/>
  <c r="F313"/>
  <c r="F314"/>
  <c r="F305"/>
  <c r="E326"/>
  <c r="E327"/>
  <c r="E328"/>
  <c r="E329"/>
  <c r="E330"/>
  <c r="E331"/>
  <c r="E332"/>
  <c r="E324"/>
  <c r="G245"/>
  <c r="G246"/>
  <c r="G247"/>
  <c r="G248"/>
  <c r="G249"/>
  <c r="G250"/>
  <c r="G251"/>
  <c r="G252"/>
  <c r="G253"/>
  <c r="E114" l="1"/>
  <c r="F114" s="1"/>
  <c r="E115"/>
  <c r="F115" s="1"/>
  <c r="E116"/>
  <c r="F116" s="1"/>
  <c r="E117"/>
  <c r="F117" s="1"/>
  <c r="E118"/>
  <c r="F118" s="1"/>
  <c r="E119"/>
  <c r="F119" s="1"/>
  <c r="E120"/>
  <c r="F120" s="1"/>
  <c r="E121"/>
  <c r="F121" s="1"/>
  <c r="E122"/>
  <c r="F122" s="1"/>
  <c r="C31"/>
  <c r="C19"/>
  <c r="B19"/>
  <c r="E80" l="1"/>
  <c r="F80" s="1"/>
  <c r="E79"/>
  <c r="F79" s="1"/>
  <c r="E78"/>
  <c r="F78" s="1"/>
  <c r="E77"/>
  <c r="F77" s="1"/>
  <c r="E76"/>
  <c r="F76" s="1"/>
  <c r="E75"/>
  <c r="F75" s="1"/>
  <c r="E74"/>
  <c r="F74" s="1"/>
  <c r="E73"/>
  <c r="F73" s="1"/>
  <c r="E72"/>
  <c r="F72" s="1"/>
  <c r="E71"/>
  <c r="F71" s="1"/>
  <c r="E109" l="1"/>
  <c r="F109" s="1"/>
  <c r="E103"/>
  <c r="F103" s="1"/>
  <c r="E107"/>
  <c r="F107" s="1"/>
  <c r="E101"/>
  <c r="F101" s="1"/>
  <c r="E108"/>
  <c r="F108" s="1"/>
  <c r="E106"/>
  <c r="F106" s="1"/>
  <c r="E100"/>
  <c r="F100" s="1"/>
  <c r="E105"/>
  <c r="F105" s="1"/>
  <c r="E104"/>
  <c r="F104" s="1"/>
  <c r="E102"/>
  <c r="F102" s="1"/>
  <c r="E95"/>
  <c r="F95" s="1"/>
  <c r="E94"/>
  <c r="F94" s="1"/>
  <c r="E89"/>
  <c r="F89" s="1"/>
  <c r="E86"/>
  <c r="F86" s="1"/>
  <c r="E93"/>
  <c r="F93" s="1"/>
  <c r="E91"/>
  <c r="F91" s="1"/>
  <c r="E88"/>
  <c r="F88" s="1"/>
  <c r="E87"/>
  <c r="F87" s="1"/>
  <c r="E92"/>
  <c r="F92" s="1"/>
  <c r="E90"/>
  <c r="F90" s="1"/>
  <c r="E509" l="1"/>
  <c r="F501"/>
  <c r="F474"/>
  <c r="A474"/>
  <c r="G474" s="1"/>
  <c r="H474"/>
  <c r="E468"/>
  <c r="F468" s="1"/>
  <c r="E467"/>
  <c r="F467" s="1"/>
  <c r="F450"/>
  <c r="F449"/>
  <c r="E443"/>
  <c r="F443" s="1"/>
  <c r="E442"/>
  <c r="E441"/>
  <c r="F441" s="1"/>
  <c r="F411"/>
  <c r="F396"/>
  <c r="G396" s="1"/>
  <c r="F395"/>
  <c r="F394"/>
  <c r="F393"/>
  <c r="F392"/>
  <c r="F391"/>
  <c r="F390"/>
  <c r="F389"/>
  <c r="F388"/>
  <c r="F387"/>
  <c r="F381"/>
  <c r="F380"/>
  <c r="F379"/>
  <c r="F378"/>
  <c r="F377"/>
  <c r="F376"/>
  <c r="F375"/>
  <c r="F374"/>
  <c r="F373"/>
  <c r="F372"/>
  <c r="F365"/>
  <c r="F364"/>
  <c r="F363"/>
  <c r="F362"/>
  <c r="F361"/>
  <c r="F360"/>
  <c r="F359"/>
  <c r="F358"/>
  <c r="F357"/>
  <c r="F356"/>
  <c r="E342"/>
  <c r="E347"/>
  <c r="E341"/>
  <c r="E349"/>
  <c r="E344"/>
  <c r="E348"/>
  <c r="E343"/>
  <c r="E346"/>
  <c r="E345"/>
  <c r="G314"/>
  <c r="G313"/>
  <c r="G307"/>
  <c r="G308"/>
  <c r="G309"/>
  <c r="G311"/>
  <c r="G312"/>
  <c r="G306"/>
  <c r="G305"/>
  <c r="G310"/>
  <c r="B299"/>
  <c r="A299"/>
  <c r="F299" s="1"/>
  <c r="C293"/>
  <c r="C292" s="1"/>
  <c r="B292"/>
  <c r="T286"/>
  <c r="E286"/>
  <c r="E278"/>
  <c r="E281"/>
  <c r="E277"/>
  <c r="E279"/>
  <c r="E283"/>
  <c r="E282"/>
  <c r="E285"/>
  <c r="T285"/>
  <c r="T284"/>
  <c r="T283"/>
  <c r="T282"/>
  <c r="E280"/>
  <c r="T281"/>
  <c r="T280"/>
  <c r="T279"/>
  <c r="T278"/>
  <c r="E284"/>
  <c r="T277"/>
  <c r="E271"/>
  <c r="E270"/>
  <c r="E269"/>
  <c r="E268"/>
  <c r="E267"/>
  <c r="E266"/>
  <c r="E265"/>
  <c r="E264"/>
  <c r="E263"/>
  <c r="E262"/>
  <c r="F250"/>
  <c r="F246"/>
  <c r="F252"/>
  <c r="F251"/>
  <c r="F249"/>
  <c r="F248"/>
  <c r="F247"/>
  <c r="F245"/>
  <c r="G244"/>
  <c r="F244"/>
  <c r="K233"/>
  <c r="E233"/>
  <c r="E230"/>
  <c r="E226"/>
  <c r="E229"/>
  <c r="E231"/>
  <c r="K232"/>
  <c r="K231"/>
  <c r="E228"/>
  <c r="K230"/>
  <c r="E227"/>
  <c r="K229"/>
  <c r="K228"/>
  <c r="K227"/>
  <c r="K226"/>
  <c r="E225"/>
  <c r="K225"/>
  <c r="K224"/>
  <c r="E232"/>
  <c r="D218"/>
  <c r="F206"/>
  <c r="G206" s="1"/>
  <c r="F209"/>
  <c r="G209" s="1"/>
  <c r="F207"/>
  <c r="G207" s="1"/>
  <c r="F210"/>
  <c r="G210" s="1"/>
  <c r="F213"/>
  <c r="K212"/>
  <c r="K211"/>
  <c r="F211"/>
  <c r="G211" s="1"/>
  <c r="K210"/>
  <c r="F208"/>
  <c r="G208" s="1"/>
  <c r="K209"/>
  <c r="K208"/>
  <c r="K207"/>
  <c r="F204"/>
  <c r="G204" s="1"/>
  <c r="K206"/>
  <c r="F205"/>
  <c r="G205" s="1"/>
  <c r="K205"/>
  <c r="K204"/>
  <c r="F212"/>
  <c r="G212" s="1"/>
  <c r="B197"/>
  <c r="D197" s="1"/>
  <c r="K193"/>
  <c r="E184"/>
  <c r="E192"/>
  <c r="E187"/>
  <c r="E185"/>
  <c r="E186"/>
  <c r="E188"/>
  <c r="E189"/>
  <c r="K192"/>
  <c r="K191"/>
  <c r="K190"/>
  <c r="K189"/>
  <c r="E190"/>
  <c r="K188"/>
  <c r="K187"/>
  <c r="K186"/>
  <c r="K185"/>
  <c r="K184"/>
  <c r="E191"/>
  <c r="E177"/>
  <c r="E176"/>
  <c r="E175"/>
  <c r="E174"/>
  <c r="E173"/>
  <c r="E172"/>
  <c r="E171"/>
  <c r="E170"/>
  <c r="E169"/>
  <c r="E168"/>
  <c r="E151"/>
  <c r="E147"/>
  <c r="E144"/>
  <c r="E145"/>
  <c r="E149"/>
  <c r="E146"/>
  <c r="E148"/>
  <c r="E142"/>
  <c r="E143"/>
  <c r="E150"/>
  <c r="E137"/>
  <c r="F137" s="1"/>
  <c r="E130"/>
  <c r="F130" s="1"/>
  <c r="E132"/>
  <c r="F132" s="1"/>
  <c r="E134"/>
  <c r="F134" s="1"/>
  <c r="E133"/>
  <c r="F133" s="1"/>
  <c r="E136"/>
  <c r="F136" s="1"/>
  <c r="E128"/>
  <c r="F128" s="1"/>
  <c r="E135"/>
  <c r="F135" s="1"/>
  <c r="E131"/>
  <c r="F131" s="1"/>
  <c r="E129"/>
  <c r="F129" s="1"/>
  <c r="E123"/>
  <c r="F123" s="1"/>
  <c r="E64"/>
  <c r="F64" s="1"/>
  <c r="E63"/>
  <c r="F63" s="1"/>
  <c r="E62"/>
  <c r="F62" s="1"/>
  <c r="E61"/>
  <c r="F61" s="1"/>
  <c r="E60"/>
  <c r="F60" s="1"/>
  <c r="E59"/>
  <c r="F59" s="1"/>
  <c r="E58"/>
  <c r="F58" s="1"/>
  <c r="E57"/>
  <c r="F57" s="1"/>
  <c r="E56"/>
  <c r="F56" s="1"/>
  <c r="E51"/>
  <c r="F51" s="1"/>
  <c r="E50"/>
  <c r="F50" s="1"/>
  <c r="E49"/>
  <c r="F49" s="1"/>
  <c r="E48"/>
  <c r="F48" s="1"/>
  <c r="E47"/>
  <c r="F47" s="1"/>
  <c r="E46"/>
  <c r="F46" s="1"/>
  <c r="E45"/>
  <c r="F45" s="1"/>
  <c r="E44"/>
  <c r="F44" s="1"/>
  <c r="E43"/>
  <c r="F43" s="1"/>
  <c r="E42"/>
  <c r="F42" s="1"/>
  <c r="B37"/>
  <c r="C36"/>
  <c r="C35"/>
  <c r="D24"/>
  <c r="E24" s="1"/>
  <c r="D23"/>
  <c r="E23" s="1"/>
  <c r="D18"/>
  <c r="E18" s="1"/>
  <c r="D17"/>
  <c r="E17" s="1"/>
  <c r="G387" l="1"/>
  <c r="D417"/>
  <c r="D402"/>
  <c r="G395"/>
  <c r="D425"/>
  <c r="D410"/>
  <c r="G388"/>
  <c r="D418"/>
  <c r="D403"/>
  <c r="G392"/>
  <c r="D422"/>
  <c r="D407"/>
  <c r="G390"/>
  <c r="D405"/>
  <c r="D420"/>
  <c r="G394"/>
  <c r="D409"/>
  <c r="D424"/>
  <c r="G391"/>
  <c r="D421"/>
  <c r="D406"/>
  <c r="G389"/>
  <c r="D404"/>
  <c r="D419"/>
  <c r="G393"/>
  <c r="D408"/>
  <c r="D423"/>
  <c r="K213"/>
  <c r="F509"/>
  <c r="G213"/>
  <c r="B218"/>
  <c r="C218" s="1"/>
  <c r="B31"/>
  <c r="D31" s="1"/>
  <c r="C37"/>
  <c r="F253"/>
  <c r="E36"/>
  <c r="D238"/>
  <c r="D450"/>
  <c r="D29"/>
  <c r="E29" s="1"/>
  <c r="F451"/>
  <c r="E218"/>
  <c r="D299"/>
  <c r="E299" s="1"/>
  <c r="D19"/>
  <c r="E19" s="1"/>
  <c r="A542"/>
  <c r="E444"/>
  <c r="F444" s="1"/>
  <c r="C319"/>
  <c r="E65"/>
  <c r="F65" s="1"/>
  <c r="E35"/>
  <c r="B542"/>
  <c r="F542" s="1"/>
  <c r="D30"/>
  <c r="E30" s="1"/>
  <c r="E469"/>
  <c r="F469" s="1"/>
  <c r="D411" l="1"/>
  <c r="D426"/>
  <c r="E542"/>
  <c r="D451"/>
  <c r="E37"/>
  <c r="E31"/>
  <c r="A197"/>
  <c r="F197" s="1"/>
  <c r="E193"/>
  <c r="E197" l="1"/>
  <c r="E158"/>
  <c r="F158" s="1"/>
  <c r="E157"/>
  <c r="F157" s="1"/>
</calcChain>
</file>

<file path=xl/sharedStrings.xml><?xml version="1.0" encoding="utf-8"?>
<sst xmlns="http://schemas.openxmlformats.org/spreadsheetml/2006/main" count="768" uniqueCount="303">
  <si>
    <t>Government of India</t>
  </si>
  <si>
    <t>National Programme of Mid-Day Meal in Schools</t>
  </si>
  <si>
    <t>1. Calculation of Bench mark for utilisation.</t>
  </si>
  <si>
    <t>1.1) No. of children</t>
  </si>
  <si>
    <t>Stage</t>
  </si>
  <si>
    <t>Diff</t>
  </si>
  <si>
    <t>Diff in %</t>
  </si>
  <si>
    <t>4=(3-2)</t>
  </si>
  <si>
    <t>5=(4/2)*100</t>
  </si>
  <si>
    <t>Primary</t>
  </si>
  <si>
    <t>Up Primary</t>
  </si>
  <si>
    <t>Total</t>
  </si>
  <si>
    <t>1.2) No. of School working days</t>
  </si>
  <si>
    <t xml:space="preserve">PY </t>
  </si>
  <si>
    <t>UP.PY</t>
  </si>
  <si>
    <t xml:space="preserve"> </t>
  </si>
  <si>
    <t>1.3)  No. of Meals (PY &amp; UP.PY)</t>
  </si>
  <si>
    <t>No. of Meals as per PAB approval</t>
  </si>
  <si>
    <t>No. of Meals claimed to have served by the State</t>
  </si>
  <si>
    <t>Diff.</t>
  </si>
  <si>
    <t>UP PY</t>
  </si>
  <si>
    <t>Bench Mark as per State's claim</t>
  </si>
  <si>
    <t>PY</t>
  </si>
  <si>
    <t>U PY</t>
  </si>
  <si>
    <t>PY &amp; UP PY</t>
  </si>
  <si>
    <t xml:space="preserve">2. COVERAGE </t>
  </si>
  <si>
    <t>Sl. No.</t>
  </si>
  <si>
    <t>Districts</t>
  </si>
  <si>
    <t>No. of  Institutions</t>
  </si>
  <si>
    <t>No. of Institutions  serving MDM</t>
  </si>
  <si>
    <t>Non-Coverage</t>
  </si>
  <si>
    <t>% NC</t>
  </si>
  <si>
    <t>5=3-4</t>
  </si>
  <si>
    <t>TOTAL</t>
  </si>
  <si>
    <t>% Diff</t>
  </si>
  <si>
    <t>5=4-3</t>
  </si>
  <si>
    <t>Sr. No.</t>
  </si>
  <si>
    <t>District</t>
  </si>
  <si>
    <t>% Meals Served</t>
  </si>
  <si>
    <t>PRY</t>
  </si>
  <si>
    <t>U Pry</t>
  </si>
  <si>
    <t>As per GoI record</t>
  </si>
  <si>
    <t xml:space="preserve">As per State's AWP&amp;B </t>
  </si>
  <si>
    <t>5(4-3)</t>
  </si>
  <si>
    <t>3.2) ANALYSIS ON OPENING STOCK AND UNSPENT STOCK OF FOODGRAINS</t>
  </si>
  <si>
    <t>S.No.</t>
  </si>
  <si>
    <t>Name of District</t>
  </si>
  <si>
    <t>3.4)  Foodgrains  Allocation &amp; Lifting</t>
  </si>
  <si>
    <t>(in MTs)</t>
  </si>
  <si>
    <t>Allocation</t>
  </si>
  <si>
    <t>Total Availibility</t>
  </si>
  <si>
    <t>% Availibility</t>
  </si>
  <si>
    <t>Bench mark (75%)</t>
  </si>
  <si>
    <t>Allocated</t>
  </si>
  <si>
    <t>Lifted from FCI</t>
  </si>
  <si>
    <t>3.6)  Foodgrains Allocation, Lifting (availibility) &amp; Utilisation</t>
  </si>
  <si>
    <t>T. Availibility</t>
  </si>
  <si>
    <t>% T. Availibility</t>
  </si>
  <si>
    <t>Utilisation</t>
  </si>
  <si>
    <t>% Utilisation</t>
  </si>
  <si>
    <t>Bills submited by FCI</t>
  </si>
  <si>
    <t>Payment made to FCI</t>
  </si>
  <si>
    <t>% payment</t>
  </si>
  <si>
    <t xml:space="preserve">3.9) Payment of cost of foodgrain to FCI </t>
  </si>
  <si>
    <t>Bills raised by FCI</t>
  </si>
  <si>
    <t>Payment to FCI by State</t>
  </si>
  <si>
    <t>Pending Bills</t>
  </si>
  <si>
    <t>Bill paid</t>
  </si>
  <si>
    <t>4. ANALYSIS ON COOKING COST (PRIMARY + UPPER PRIMARY)</t>
  </si>
  <si>
    <t>4.1) ANALYSIS ON OPENING BALANACE AND CLOSING BALANACE</t>
  </si>
  <si>
    <t>(Rs. In lakhs)</t>
  </si>
  <si>
    <t>Pry</t>
  </si>
  <si>
    <t>Upry</t>
  </si>
  <si>
    <t>4.2) Cooking cost allocation and disbursed to Dists</t>
  </si>
  <si>
    <t>Availibility</t>
  </si>
  <si>
    <t>Bench mark</t>
  </si>
  <si>
    <t>Disbursed to Dist</t>
  </si>
  <si>
    <t xml:space="preserve">Cooking assistance received </t>
  </si>
  <si>
    <t>Total Availibility of cooking cost</t>
  </si>
  <si>
    <t>% Availibility of cooking cost</t>
  </si>
  <si>
    <t>4.4) Cooking Cost Utilisation</t>
  </si>
  <si>
    <t>Disbursed</t>
  </si>
  <si>
    <t>% Disbursed</t>
  </si>
  <si>
    <t>Utilisation of Cooking assistance</t>
  </si>
  <si>
    <t xml:space="preserve">% Utilisation                    </t>
  </si>
  <si>
    <t>% utilisation of foodgrains</t>
  </si>
  <si>
    <t>% utilisation of Cooking cost</t>
  </si>
  <si>
    <t>Mis-match in % points</t>
  </si>
  <si>
    <t xml:space="preserve">Expected consumption of food grains </t>
  </si>
  <si>
    <t>Actual consumption of food grains</t>
  </si>
  <si>
    <t xml:space="preserve"> % consumption </t>
  </si>
  <si>
    <t>Meal</t>
  </si>
  <si>
    <t>FG Expect</t>
  </si>
  <si>
    <t>(Rs. in Lakhs)</t>
  </si>
  <si>
    <t>Expected expenditure of cooking cost</t>
  </si>
  <si>
    <t>Actual expenditure of cooking cost</t>
  </si>
  <si>
    <t>6.1) District-wise allocation and availability of funds for honorium to cook-cum-Helpers</t>
  </si>
  <si>
    <t xml:space="preserve">Total availability </t>
  </si>
  <si>
    <t xml:space="preserve">% Availibilty  </t>
  </si>
  <si>
    <t>Total Availability</t>
  </si>
  <si>
    <t>Payment of hon.  to CCH</t>
  </si>
  <si>
    <t>% payment to CCH against allocation</t>
  </si>
  <si>
    <t>6.3)  District-wise status of unspent balance of grant for Honorarium, cooks-cum-Helpers</t>
  </si>
  <si>
    <t>7. ANALYSIS ON MANAGEMENT, MONITORING &amp; EVALUATION (MME)</t>
  </si>
  <si>
    <t>Schools</t>
  </si>
  <si>
    <t>Installment</t>
  </si>
  <si>
    <t>Dated</t>
  </si>
  <si>
    <t>Primary + Upper Primary</t>
  </si>
  <si>
    <t xml:space="preserve">Total Availibility </t>
  </si>
  <si>
    <t>Activity</t>
  </si>
  <si>
    <t>Expenditure</t>
  </si>
  <si>
    <t>Exp as % of allocation</t>
  </si>
  <si>
    <t>Unspent Balance</t>
  </si>
  <si>
    <t>School Level Expenses</t>
  </si>
  <si>
    <t>8. ANALYSIS ON CENTRAL ASSISTANCE TOWARDS TRANSPORT ASSISTANCE</t>
  </si>
  <si>
    <t>Total availibility of funds</t>
  </si>
  <si>
    <t>Foodgrains Lifted (in MTs)</t>
  </si>
  <si>
    <t>Maximum fund permissibale</t>
  </si>
  <si>
    <t>actual expenditure incurred by State</t>
  </si>
  <si>
    <t>6=(4-5)</t>
  </si>
  <si>
    <t>8= (2-5)</t>
  </si>
  <si>
    <t>9.1.1) Releasing details</t>
  </si>
  <si>
    <t>Units</t>
  </si>
  <si>
    <t>Amount              (in lakh)</t>
  </si>
  <si>
    <t>2006-07</t>
  </si>
  <si>
    <t>2007-08</t>
  </si>
  <si>
    <t>2008-09</t>
  </si>
  <si>
    <t>2009-10</t>
  </si>
  <si>
    <t>2010-11</t>
  </si>
  <si>
    <t>Grand Total</t>
  </si>
  <si>
    <t xml:space="preserve">9.1.2) Reconciliation of amount sanctioned </t>
  </si>
  <si>
    <t>Year</t>
  </si>
  <si>
    <t>GoI records</t>
  </si>
  <si>
    <t>State record</t>
  </si>
  <si>
    <t>Variation</t>
  </si>
  <si>
    <t>Phy</t>
  </si>
  <si>
    <t>Fin</t>
  </si>
  <si>
    <t>Achievement as % of allocation</t>
  </si>
  <si>
    <t>Fin (in Lakh)</t>
  </si>
  <si>
    <t xml:space="preserve">Fin                            </t>
  </si>
  <si>
    <t xml:space="preserve"> Kitchen Devices</t>
  </si>
  <si>
    <t>Primary &amp; UPY</t>
  </si>
  <si>
    <t xml:space="preserve"> 2006-07</t>
  </si>
  <si>
    <t xml:space="preserve">9.2.2) Reconciliation of amount sanctioned </t>
  </si>
  <si>
    <t>Management, Supervision, Training &amp; Internal Monitoring, External Monitoring &amp; Evaluation</t>
  </si>
  <si>
    <t xml:space="preserve">O. B. </t>
  </si>
  <si>
    <t>2011-12</t>
  </si>
  <si>
    <t>2012-13</t>
  </si>
  <si>
    <t>6.2)  District-wise  Utilisation of grant for Honorarium, cooks-cum-Helpers</t>
  </si>
  <si>
    <t>OB PRY</t>
  </si>
  <si>
    <t>OB U PRY</t>
  </si>
  <si>
    <t>OB</t>
  </si>
  <si>
    <t>State : Manipur</t>
  </si>
  <si>
    <t>Imphal West</t>
  </si>
  <si>
    <t>Imphal East</t>
  </si>
  <si>
    <t>Thoubal</t>
  </si>
  <si>
    <t>Bishnupur</t>
  </si>
  <si>
    <t>Ukhrul</t>
  </si>
  <si>
    <t>Senapati</t>
  </si>
  <si>
    <t>Tamenglong</t>
  </si>
  <si>
    <t>Ccpur</t>
  </si>
  <si>
    <t>Chandel</t>
  </si>
  <si>
    <t>U PRY</t>
  </si>
  <si>
    <t>Releases</t>
  </si>
  <si>
    <t>Unspent Balance as on 31.12.2012</t>
  </si>
  <si>
    <t>Meals to be served</t>
  </si>
  <si>
    <t>Meals served</t>
  </si>
  <si>
    <t>U pry</t>
  </si>
  <si>
    <t>Utilization</t>
  </si>
  <si>
    <t>2013-14</t>
  </si>
  <si>
    <t>Average number of children availing MDM</t>
  </si>
  <si>
    <t>Expected</t>
  </si>
  <si>
    <t>FG</t>
  </si>
  <si>
    <t>Pry / Average No. of children availed MDM [Col. 8/Col. 9]</t>
  </si>
  <si>
    <t>Expected Utilisation of Cooking Cost / Pry</t>
  </si>
  <si>
    <t>Average No. of children availed Upr Pry  MDM [Col. 8/Col. 9]</t>
  </si>
  <si>
    <t>Expected Utilisation of Cooking Cost Upr Pry</t>
  </si>
  <si>
    <t xml:space="preserve">Expected Utilisation of Cooking Cost (In Lakhs) </t>
  </si>
  <si>
    <t>7.1) Releasing details</t>
  </si>
  <si>
    <t>Amount                                                 (Rs. In lakh)</t>
  </si>
  <si>
    <t>Adhoc Released</t>
  </si>
  <si>
    <t>Balance of First Installment</t>
  </si>
  <si>
    <t>Total Release</t>
  </si>
  <si>
    <t>7.2)  Reconciliation of MME OB, Allocation &amp; Releasing [PY + U PY]</t>
  </si>
  <si>
    <t>8.1) Releasing details</t>
  </si>
  <si>
    <t>1st Installment</t>
  </si>
  <si>
    <t>8.2)  Reconciliation of TA OB, Allocation &amp; Releasing [PY + U PY]</t>
  </si>
  <si>
    <t>9.1) Kitchen-cum-store</t>
  </si>
  <si>
    <t>Details</t>
  </si>
  <si>
    <t>3.8) Cost of food grain- Allocation &amp; Utilisation</t>
  </si>
  <si>
    <t>(Rs. In Lakh)</t>
  </si>
  <si>
    <t>6. ANALYSIS of HONORIUM To COOK-CUM-HELPERS</t>
  </si>
  <si>
    <t>Variation*</t>
  </si>
  <si>
    <t>Pry+U. Pry</t>
  </si>
  <si>
    <t>Pry+U.Pry</t>
  </si>
  <si>
    <t>9.2.1) Releasing details (Including Replacement)</t>
  </si>
  <si>
    <t>2014-15*</t>
  </si>
  <si>
    <t>Amount received</t>
  </si>
  <si>
    <t>Unspent Balance (Closing Balance)</t>
  </si>
  <si>
    <t>Cooking Assisstance (Cooking Cost Received)</t>
  </si>
  <si>
    <t>ANALYSIS SHEET</t>
  </si>
  <si>
    <t>Fin (in Lakh)*</t>
  </si>
  <si>
    <r>
      <t xml:space="preserve">3. </t>
    </r>
    <r>
      <rPr>
        <b/>
        <u/>
        <sz val="11"/>
        <rFont val="Cambria"/>
        <family val="1"/>
      </rPr>
      <t>ANALYSIS ON FOODGRAINS</t>
    </r>
    <r>
      <rPr>
        <b/>
        <sz val="11"/>
        <rFont val="Cambria"/>
        <family val="1"/>
      </rPr>
      <t xml:space="preserve"> (PRIMARY + UPPER PRIMARY)</t>
    </r>
  </si>
  <si>
    <r>
      <t>(i</t>
    </r>
    <r>
      <rPr>
        <i/>
        <sz val="11"/>
        <rFont val="Cambria"/>
        <family val="1"/>
      </rPr>
      <t>n MTs)</t>
    </r>
  </si>
  <si>
    <r>
      <t xml:space="preserve">5.1 Mismatch between Utilisation of Foodgrains and Cooking Cost  </t>
    </r>
    <r>
      <rPr>
        <b/>
        <i/>
        <sz val="11"/>
        <rFont val="Cambria"/>
        <family val="1"/>
      </rPr>
      <t>(Source data: para 3.7 and 4.4 above)</t>
    </r>
  </si>
  <si>
    <t>OB as on 1.4.2016</t>
  </si>
  <si>
    <t>Achievement (C+IP)                                  upto 31.12.16</t>
  </si>
  <si>
    <t xml:space="preserve">    Releases for Kitchen devices by GoI as on 31.12.2016</t>
  </si>
  <si>
    <t>2006-07 to 2014-17</t>
  </si>
  <si>
    <t xml:space="preserve">As per GOI records </t>
  </si>
  <si>
    <t xml:space="preserve">*The amount sanctioned for construction of 1174 units being the 1st phase is Rs. 704.40 lakh. In the 2nd phase, out of the total sanctioned 1889 units in the year 2010-11, GoI adjusted 97 units  and refunded an amount of Rs. 651.65 lakh from the sanctioned amount of Rs. 3579.02 lakh Therefore the total sanctioned unit becomes 2966. </t>
  </si>
  <si>
    <t>Replacement</t>
  </si>
  <si>
    <t>Units (New)</t>
  </si>
  <si>
    <t>Amount (in lakh)</t>
  </si>
  <si>
    <t>2014-15</t>
  </si>
  <si>
    <t>2015-16</t>
  </si>
  <si>
    <t>Annual Work Plan &amp; Budget  (AWP&amp;B) 2018-19</t>
  </si>
  <si>
    <t>2.1  Institutions- (Primary) (Source data : Table AT-3A of AWP&amp;B 2018-19)</t>
  </si>
  <si>
    <t>2.2  Institutions- (Primary with Upper Primary) (Source data : Table AT-3B of AWP&amp;B 2018-19)</t>
  </si>
  <si>
    <t>2.2A  Institutions- (Upper Primary) (Source data : Table AT-3C of AWP&amp;B 2018-19)</t>
  </si>
  <si>
    <t>2.3  Coverage Chidlren vs. Enrolment ( Primary) (Source data : Table AT-4 of AWP&amp;B 2018-19)</t>
  </si>
  <si>
    <t>2.4  Coverage Chidlren vs. Enrolment  ( Upper Primary) (Source data : Table AT- 4A  of AWP&amp;B 2018-19)</t>
  </si>
  <si>
    <t>2.5  No. of children  ( Primary) (Source data : Table AT-5  of AWP&amp;B 2018-19)</t>
  </si>
  <si>
    <t>2.6  No. of children  ( Upper Primary) (Source data : Table AT-5-A of AWP&amp;B 2018-19)</t>
  </si>
  <si>
    <t>2.7 Number of meal to be served and  actual  number of meal served during 2018-19 (Source data: Table AT-5 &amp; 5A of AWP&amp;B 2018-19)</t>
  </si>
  <si>
    <t>3.1)  Reconciliation of Foodgrains OB, Allocation &amp; Lifting (Source data: Table AT-6 &amp; 6A of AWP&amp;B 2018-19)</t>
  </si>
  <si>
    <t>Source: Table AT-6 &amp; 6A of AWP&amp;B 2018-19</t>
  </si>
  <si>
    <t>3.7)  District-wise Utilisation of foodgrains (Source data: Table AT-6 &amp; 6A of AWP&amp;B 2018-19)</t>
  </si>
  <si>
    <t>4.3)  District-wise Cooking Cost availability (Source data: Table AT-7 &amp; 7A of AWP&amp;B 2018-19)</t>
  </si>
  <si>
    <t xml:space="preserve"> District-wise Utilisation of Cooking cost (Source data: Table AT-7 &amp; 7A of AWP&amp;B 2018-19)</t>
  </si>
  <si>
    <t>Refer table AT_8 and AT-8A,AWP&amp;B, 2018-19</t>
  </si>
  <si>
    <t>9.1.3) Achievement ( under MDM Funds) (Source data: Table AT-11 of AWP&amp;B 2018-19)</t>
  </si>
  <si>
    <t>9.2.3) Achievement ( under MDM Funds) (Source data: Table AT-12 of AWP&amp;B 2018-19)</t>
  </si>
  <si>
    <t>MDM PAB Approval for 2017-18</t>
  </si>
  <si>
    <t>No. of children as per PAB Approval for  2017-18</t>
  </si>
  <si>
    <t>Allocation for 2017-18</t>
  </si>
  <si>
    <t xml:space="preserve">Allocation for 2017-18                    </t>
  </si>
  <si>
    <t>% of OS on allocation 2017-18</t>
  </si>
  <si>
    <t xml:space="preserve">Allocation for 2017-18                   </t>
  </si>
  <si>
    <t>% of UB on allocation 2017-18</t>
  </si>
  <si>
    <t xml:space="preserve">Allocation for 2017-18                                              </t>
  </si>
  <si>
    <t>% of OB on allocation 2017-18</t>
  </si>
  <si>
    <t xml:space="preserve">Allocation for 2017-18                                        </t>
  </si>
  <si>
    <t>5. Reconciliation of Utilisation and Performance during 2017-18 [PRIMARY+ UPPER PRIMARY]</t>
  </si>
  <si>
    <t>5.2 Reconciliation of Food grains utilisation during 2017-18 (Source data: para 2.7 and 3.7 above)</t>
  </si>
  <si>
    <t>5.3 Reconciliation of Cooking Cost utilisation during 2017-18 (Source data: para 2.5 and 4.5 above)</t>
  </si>
  <si>
    <t xml:space="preserve">Allocation for 2017-18                                      </t>
  </si>
  <si>
    <t xml:space="preserve">Allocation for 2017-18                                          </t>
  </si>
  <si>
    <t xml:space="preserve">Allocation for 2017-18                                           </t>
  </si>
  <si>
    <t>% of UB as on Allocation 2017-18</t>
  </si>
  <si>
    <t>Released during 2017-18</t>
  </si>
  <si>
    <t>Allocated for 2017-18</t>
  </si>
  <si>
    <t>Releases for TA by GoI (2017-18)</t>
  </si>
  <si>
    <t>8.3) Utilisation of TA during 2017-18 (Source data: Table AT-9 of AWP&amp;B 2018-19)</t>
  </si>
  <si>
    <t>9. INFRASTRUCTURE DEVELOPMENT DURING 2017-18 (Primary + Upper primary)   Source: Table AT-11 of AWP&amp;B 2018-19</t>
  </si>
  <si>
    <t>2006-07 to 2017-18</t>
  </si>
  <si>
    <t>Sactioned by GoI during 2006-07 to 2017-18</t>
  </si>
  <si>
    <t>2017-18</t>
  </si>
  <si>
    <t>Sactioned during 2006-07 to                     2017-18</t>
  </si>
  <si>
    <t>Section-A : REVIEW OF IMPLEMENTATION OF MDM SCHEME DURING 2017-18 (1.4.17 to 31.03.18)</t>
  </si>
  <si>
    <t>Average number of children availed MDM during 1.4.17 to 31.03.18 (AT-5&amp;5A)</t>
  </si>
  <si>
    <t xml:space="preserve">ii) Base period 01.04.17 to 31.03.18 (As per PAB aaproval = 230 days for Primary  &amp; U. Primary) </t>
  </si>
  <si>
    <t>No. of Meals as per PAB approval (01.04.17 to 31.3.18)</t>
  </si>
  <si>
    <t>No. of Meals served as per PAB approval for the period 01.04.17 to 31.03.18</t>
  </si>
  <si>
    <t>Churachandpur</t>
  </si>
  <si>
    <t>Enrolment as on 30.09.17</t>
  </si>
  <si>
    <t>No of meals to be served during 1.4.17 to 31.03.18</t>
  </si>
  <si>
    <t>No of meal served during 1.4.17 to 31.03.18</t>
  </si>
  <si>
    <t>Opening Stock as on 1.4.2017</t>
  </si>
  <si>
    <t>Lifting as on 31.03.2018</t>
  </si>
  <si>
    <t xml:space="preserve"> 3.2.1) District-wise opening balance as on 1.4.2017 (Source data: Table AT-6 &amp; 6A of AWP&amp;B 2018-19)</t>
  </si>
  <si>
    <t xml:space="preserve">Opening Stock as on 1.4.2017                                           </t>
  </si>
  <si>
    <t xml:space="preserve"> 3.3) District-wise unspent balance as on 31.03.2018 (Source data: Table AT-6 &amp; 6A of AWP&amp;B 2018-19)</t>
  </si>
  <si>
    <t xml:space="preserve">Unspent Balance as on 31.03.2018                                                     </t>
  </si>
  <si>
    <t>3.5) District-wise Foodgrains availability  as on 31.03.18 (Source data: Table AT-6 &amp; 6A of AWP&amp;B 2018-19)</t>
  </si>
  <si>
    <t xml:space="preserve">Opening Balance as on 1.4.2017                                              </t>
  </si>
  <si>
    <t xml:space="preserve">Unspent Balance as on 31.03.2018                                                        </t>
  </si>
  <si>
    <t>OB as on 1.4.17</t>
  </si>
  <si>
    <t>No. of Meals served during 01.4.17 to 31.03.18</t>
  </si>
  <si>
    <t>Expected Utilisation of Cooking Cost / U. Pry</t>
  </si>
  <si>
    <t>Pry. + U.Pry.</t>
  </si>
  <si>
    <t>/100000</t>
  </si>
  <si>
    <t>Opening Balance as on 1.4.2017</t>
  </si>
  <si>
    <t>(As on 31.03.18)</t>
  </si>
  <si>
    <t>7.3) Utilisation of MME during 2017-18 (Source data: Table AT-10 of AWP&amp;B 2018-19)</t>
  </si>
  <si>
    <t>Releases for MME by GoI (2017-18)</t>
  </si>
  <si>
    <t>2016-17</t>
  </si>
  <si>
    <t>Releases for Kitchen-cum-stores by GoI as on 31.03.2018</t>
  </si>
  <si>
    <t>Achievement (P+IP)                                  upto 31.03.18</t>
  </si>
  <si>
    <t xml:space="preserve"> 4.1.1) District-wise opening balance as on 1.4.2017 (Source data: Table AT-7 &amp; 7A of AWP&amp;B 2018-19)</t>
  </si>
  <si>
    <t xml:space="preserve">Opening Balance as on 1.4.2017                                                           </t>
  </si>
  <si>
    <t>Unspent balance as on 31.3.17</t>
  </si>
  <si>
    <t>Lifting upto 31.03.18</t>
  </si>
  <si>
    <t xml:space="preserve"> 4.1.2) District-wise unspent  balance as on 31.03.2018 Source data: Table AT-7 &amp; 7A of AWP&amp;B 2018-19)</t>
  </si>
  <si>
    <t>Unspent balance as on 31.03.2018</t>
  </si>
  <si>
    <t>Bench mark (100%)</t>
  </si>
  <si>
    <t>2nd Installment</t>
  </si>
  <si>
    <t>03.05.2017</t>
  </si>
  <si>
    <t>17.07.2017</t>
  </si>
  <si>
    <t>22.03.2018</t>
  </si>
  <si>
    <t>2016-17*</t>
  </si>
  <si>
    <t>2017-18**</t>
  </si>
  <si>
    <t>* 183 (new) sanctioned in FY 2016-17 and 1650(replacement) sanctioned in FY 2017-18 however, funds not released to State due to want of physical and financial progress report of 1989 KD sanctioned earlier</t>
  </si>
</sst>
</file>

<file path=xl/styles.xml><?xml version="1.0" encoding="utf-8"?>
<styleSheet xmlns="http://schemas.openxmlformats.org/spreadsheetml/2006/main">
  <numFmts count="2">
    <numFmt numFmtId="164" formatCode="_(* #,##0.00_);_(* \(#,##0.00\);_(* &quot;-&quot;??_);_(@_)"/>
    <numFmt numFmtId="165" formatCode="0.000"/>
  </numFmts>
  <fonts count="31">
    <font>
      <sz val="10"/>
      <name val="Arial"/>
      <family val="2"/>
    </font>
    <font>
      <sz val="11"/>
      <color theme="1"/>
      <name val="Calibri"/>
      <family val="2"/>
      <scheme val="minor"/>
    </font>
    <font>
      <sz val="11"/>
      <color theme="1"/>
      <name val="Calibri"/>
      <family val="2"/>
      <scheme val="minor"/>
    </font>
    <font>
      <sz val="10"/>
      <name val="Arial"/>
      <family val="2"/>
    </font>
    <font>
      <b/>
      <sz val="11"/>
      <name val="Cambria"/>
      <family val="1"/>
    </font>
    <font>
      <sz val="11"/>
      <name val="Cambria"/>
      <family val="1"/>
    </font>
    <font>
      <b/>
      <sz val="11"/>
      <name val="Bookman Old Style"/>
      <family val="1"/>
    </font>
    <font>
      <sz val="11"/>
      <color indexed="8"/>
      <name val="Calibri"/>
      <family val="2"/>
    </font>
    <font>
      <sz val="11"/>
      <name val="Bookman Old Style"/>
      <family val="1"/>
    </font>
    <font>
      <b/>
      <u/>
      <sz val="11"/>
      <name val="Cambria"/>
      <family val="1"/>
    </font>
    <font>
      <sz val="11"/>
      <color rgb="FFFF0000"/>
      <name val="Cambria"/>
      <family val="1"/>
    </font>
    <font>
      <b/>
      <u/>
      <sz val="11"/>
      <color rgb="FFFF0000"/>
      <name val="Cambria"/>
      <family val="1"/>
    </font>
    <font>
      <b/>
      <sz val="11"/>
      <color rgb="FFFF0000"/>
      <name val="Cambria"/>
      <family val="1"/>
    </font>
    <font>
      <sz val="11"/>
      <name val="Times New Roman"/>
      <family val="1"/>
    </font>
    <font>
      <sz val="11"/>
      <name val="Arial"/>
      <family val="2"/>
    </font>
    <font>
      <sz val="11"/>
      <color theme="1"/>
      <name val="Cambria"/>
      <family val="1"/>
    </font>
    <font>
      <b/>
      <sz val="11"/>
      <color theme="1"/>
      <name val="Cambria"/>
      <family val="1"/>
    </font>
    <font>
      <b/>
      <sz val="11"/>
      <name val="Arial"/>
      <family val="2"/>
    </font>
    <font>
      <sz val="11"/>
      <name val="Calibri"/>
      <family val="2"/>
      <scheme val="minor"/>
    </font>
    <font>
      <i/>
      <sz val="11"/>
      <name val="Cambria"/>
      <family val="1"/>
    </font>
    <font>
      <sz val="11"/>
      <color indexed="8"/>
      <name val="Cambria"/>
      <family val="1"/>
    </font>
    <font>
      <b/>
      <sz val="11"/>
      <color indexed="8"/>
      <name val="Cambria"/>
      <family val="1"/>
    </font>
    <font>
      <b/>
      <i/>
      <sz val="11"/>
      <name val="Cambria"/>
      <family val="1"/>
    </font>
    <font>
      <b/>
      <i/>
      <sz val="11"/>
      <name val="Bookman Old Style"/>
      <family val="1"/>
    </font>
    <font>
      <b/>
      <sz val="11"/>
      <color indexed="8"/>
      <name val="Calibri"/>
      <family val="2"/>
    </font>
    <font>
      <sz val="11"/>
      <color theme="1"/>
      <name val="Bookman Old Style"/>
      <family val="1"/>
    </font>
    <font>
      <sz val="11"/>
      <color indexed="10"/>
      <name val="Cambria"/>
      <family val="1"/>
    </font>
    <font>
      <sz val="11"/>
      <color theme="1"/>
      <name val="Arial"/>
      <family val="2"/>
    </font>
    <font>
      <b/>
      <sz val="10.5"/>
      <name val="Times New Roman"/>
      <family val="1"/>
    </font>
    <font>
      <i/>
      <sz val="11"/>
      <color theme="1"/>
      <name val="Cambria"/>
      <family val="1"/>
    </font>
    <font>
      <sz val="10"/>
      <name val="Arial"/>
      <family val="2"/>
    </font>
  </fonts>
  <fills count="9">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indexed="22"/>
        <bgColor indexed="64"/>
      </patternFill>
    </fill>
    <fill>
      <patternFill patternType="solid">
        <fgColor theme="0" tint="-0.34998626667073579"/>
        <bgColor indexed="64"/>
      </patternFill>
    </fill>
    <fill>
      <patternFill patternType="solid">
        <fgColor rgb="FFFF0000"/>
        <bgColor indexed="64"/>
      </patternFill>
    </fill>
  </fills>
  <borders count="5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diagonal/>
    </border>
  </borders>
  <cellStyleXfs count="17">
    <xf numFmtId="0" fontId="0" fillId="0" borderId="0"/>
    <xf numFmtId="9" fontId="3" fillId="0" borderId="0" applyFont="0" applyFill="0" applyBorder="0" applyAlignment="0" applyProtection="0"/>
    <xf numFmtId="0" fontId="3" fillId="0" borderId="0"/>
    <xf numFmtId="0" fontId="3" fillId="0" borderId="0"/>
    <xf numFmtId="0" fontId="2" fillId="0" borderId="0"/>
    <xf numFmtId="9" fontId="3" fillId="0" borderId="0" applyFont="0" applyFill="0" applyBorder="0" applyAlignment="0" applyProtection="0"/>
    <xf numFmtId="0" fontId="7"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0" fillId="0" borderId="0"/>
    <xf numFmtId="0" fontId="30" fillId="0" borderId="0"/>
    <xf numFmtId="0" fontId="30" fillId="0" borderId="0"/>
  </cellStyleXfs>
  <cellXfs count="627">
    <xf numFmtId="0" fontId="0" fillId="0" borderId="0" xfId="0"/>
    <xf numFmtId="0" fontId="4" fillId="7" borderId="12" xfId="0" applyFont="1" applyFill="1" applyBorder="1" applyAlignment="1">
      <alignment horizontal="center" vertical="center" wrapText="1"/>
    </xf>
    <xf numFmtId="9" fontId="4" fillId="7" borderId="12" xfId="1" applyFont="1" applyFill="1" applyBorder="1" applyAlignment="1">
      <alignment horizontal="center" vertical="center" wrapText="1"/>
    </xf>
    <xf numFmtId="0" fontId="4" fillId="0" borderId="0" xfId="0" applyFont="1" applyFill="1"/>
    <xf numFmtId="0" fontId="4" fillId="7" borderId="15" xfId="0" applyFont="1" applyFill="1" applyBorder="1" applyAlignment="1">
      <alignment horizontal="center" vertical="top" wrapText="1"/>
    </xf>
    <xf numFmtId="0" fontId="4" fillId="7" borderId="12"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0" xfId="0" applyFont="1" applyBorder="1" applyAlignment="1">
      <alignment horizontal="center" vertical="top" wrapText="1"/>
    </xf>
    <xf numFmtId="0" fontId="5" fillId="0" borderId="0" xfId="0" applyFont="1"/>
    <xf numFmtId="0" fontId="6" fillId="7" borderId="12" xfId="3" applyFont="1" applyFill="1" applyBorder="1" applyAlignment="1">
      <alignment horizontal="center" vertical="center" wrapText="1"/>
    </xf>
    <xf numFmtId="2" fontId="6" fillId="7" borderId="12" xfId="3" applyNumberFormat="1" applyFont="1" applyFill="1" applyBorder="1" applyAlignment="1">
      <alignment horizontal="center" vertical="center" wrapText="1"/>
    </xf>
    <xf numFmtId="0" fontId="8" fillId="0" borderId="0" xfId="3" applyFont="1" applyBorder="1"/>
    <xf numFmtId="0" fontId="5" fillId="0" borderId="0" xfId="0" applyFont="1" applyAlignment="1">
      <alignment horizontal="center"/>
    </xf>
    <xf numFmtId="0" fontId="4" fillId="0" borderId="6" xfId="0" applyFont="1" applyBorder="1"/>
    <xf numFmtId="0" fontId="4" fillId="0" borderId="7" xfId="0" applyFont="1" applyBorder="1"/>
    <xf numFmtId="0" fontId="5" fillId="0" borderId="7" xfId="0" applyFont="1" applyBorder="1"/>
    <xf numFmtId="0" fontId="5" fillId="0" borderId="8" xfId="0" applyFont="1" applyBorder="1"/>
    <xf numFmtId="0" fontId="4" fillId="0" borderId="0" xfId="0" applyFont="1"/>
    <xf numFmtId="0" fontId="10" fillId="0" borderId="0" xfId="0" applyFont="1"/>
    <xf numFmtId="0" fontId="9" fillId="0" borderId="0" xfId="0" applyFont="1" applyAlignment="1"/>
    <xf numFmtId="0" fontId="11" fillId="0" borderId="0" xfId="0" applyFont="1" applyAlignment="1"/>
    <xf numFmtId="0" fontId="10" fillId="0" borderId="0" xfId="0" applyFont="1" applyBorder="1" applyAlignment="1"/>
    <xf numFmtId="0" fontId="11" fillId="0" borderId="0" xfId="0" applyFont="1" applyBorder="1" applyAlignment="1"/>
    <xf numFmtId="0" fontId="12" fillId="0" borderId="0" xfId="0" applyFont="1" applyBorder="1" applyAlignment="1">
      <alignment horizontal="left" wrapText="1"/>
    </xf>
    <xf numFmtId="0" fontId="4" fillId="7" borderId="12" xfId="0" applyFont="1" applyFill="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0" fontId="5" fillId="0" borderId="12" xfId="0" applyFont="1" applyBorder="1" applyAlignment="1">
      <alignment wrapText="1"/>
    </xf>
    <xf numFmtId="0" fontId="13" fillId="3" borderId="12" xfId="2" applyFont="1" applyFill="1" applyBorder="1"/>
    <xf numFmtId="1" fontId="14" fillId="0" borderId="12" xfId="0" applyNumberFormat="1" applyFont="1" applyBorder="1"/>
    <xf numFmtId="1" fontId="5" fillId="0" borderId="12" xfId="0" applyNumberFormat="1" applyFont="1" applyBorder="1" applyAlignment="1"/>
    <xf numFmtId="9" fontId="4" fillId="0" borderId="12" xfId="1" applyFont="1" applyBorder="1" applyAlignment="1"/>
    <xf numFmtId="0" fontId="4" fillId="0" borderId="12" xfId="0" applyFont="1" applyBorder="1"/>
    <xf numFmtId="1" fontId="4" fillId="0" borderId="12" xfId="0" applyNumberFormat="1" applyFont="1" applyBorder="1"/>
    <xf numFmtId="0" fontId="4" fillId="0" borderId="7" xfId="0" applyFont="1" applyBorder="1" applyAlignment="1">
      <alignment horizontal="left" wrapText="1"/>
    </xf>
    <xf numFmtId="0" fontId="5" fillId="0" borderId="12" xfId="0" applyFont="1" applyBorder="1" applyAlignment="1">
      <alignment horizontal="left" wrapText="1"/>
    </xf>
    <xf numFmtId="1" fontId="5" fillId="3" borderId="12" xfId="0" applyNumberFormat="1" applyFont="1" applyFill="1" applyBorder="1"/>
    <xf numFmtId="1" fontId="15" fillId="0" borderId="12" xfId="0" applyNumberFormat="1" applyFont="1" applyBorder="1"/>
    <xf numFmtId="0" fontId="10" fillId="0" borderId="0" xfId="0" applyFont="1" applyBorder="1" applyAlignment="1">
      <alignment wrapText="1"/>
    </xf>
    <xf numFmtId="0" fontId="10" fillId="0" borderId="0" xfId="0" applyFont="1" applyBorder="1"/>
    <xf numFmtId="9" fontId="10" fillId="0" borderId="0" xfId="1" applyFont="1" applyBorder="1" applyAlignment="1"/>
    <xf numFmtId="9" fontId="5" fillId="0" borderId="0" xfId="1" applyFont="1" applyBorder="1" applyAlignment="1"/>
    <xf numFmtId="0" fontId="4" fillId="7" borderId="12" xfId="0" applyFont="1" applyFill="1" applyBorder="1" applyAlignment="1">
      <alignment horizontal="center" wrapText="1"/>
    </xf>
    <xf numFmtId="9" fontId="4" fillId="7" borderId="12" xfId="1" applyFont="1" applyFill="1" applyBorder="1" applyAlignment="1">
      <alignment horizontal="center"/>
    </xf>
    <xf numFmtId="1" fontId="5" fillId="0" borderId="12" xfId="0" applyNumberFormat="1" applyFont="1" applyBorder="1"/>
    <xf numFmtId="1" fontId="5" fillId="0" borderId="0" xfId="0" applyNumberFormat="1" applyFont="1"/>
    <xf numFmtId="9" fontId="4" fillId="0" borderId="12" xfId="1" applyFont="1" applyFill="1" applyBorder="1" applyAlignment="1">
      <alignment horizontal="center" vertical="center" wrapText="1"/>
    </xf>
    <xf numFmtId="0" fontId="5" fillId="0" borderId="12" xfId="0" applyFont="1" applyBorder="1" applyAlignment="1">
      <alignment horizontal="center" wrapText="1"/>
    </xf>
    <xf numFmtId="0" fontId="5" fillId="0" borderId="12" xfId="0" applyFont="1" applyBorder="1" applyAlignment="1">
      <alignment horizontal="center"/>
    </xf>
    <xf numFmtId="9" fontId="4" fillId="0" borderId="12" xfId="1" applyFont="1" applyFill="1" applyBorder="1" applyAlignment="1">
      <alignment horizontal="center"/>
    </xf>
    <xf numFmtId="9" fontId="10" fillId="0" borderId="0" xfId="1" applyFont="1"/>
    <xf numFmtId="0" fontId="5" fillId="0" borderId="0" xfId="0" applyFont="1" applyBorder="1" applyAlignment="1">
      <alignment horizontal="center"/>
    </xf>
    <xf numFmtId="9" fontId="4" fillId="0" borderId="0" xfId="1" applyFont="1" applyFill="1" applyBorder="1" applyAlignment="1"/>
    <xf numFmtId="9" fontId="5" fillId="0" borderId="0" xfId="1" applyFont="1"/>
    <xf numFmtId="0" fontId="4" fillId="0" borderId="12" xfId="0" applyFont="1" applyBorder="1" applyAlignment="1">
      <alignment horizontal="center" vertical="center" wrapText="1"/>
    </xf>
    <xf numFmtId="0" fontId="14" fillId="0" borderId="12" xfId="0" applyFont="1" applyBorder="1"/>
    <xf numFmtId="0" fontId="14" fillId="0" borderId="13" xfId="3" applyFont="1" applyBorder="1"/>
    <xf numFmtId="0" fontId="14" fillId="0" borderId="12" xfId="3" applyFont="1" applyBorder="1"/>
    <xf numFmtId="0" fontId="5" fillId="0" borderId="12" xfId="0" applyFont="1" applyBorder="1" applyAlignment="1">
      <alignment horizontal="right"/>
    </xf>
    <xf numFmtId="9" fontId="5" fillId="0" borderId="12" xfId="1" applyFont="1" applyBorder="1"/>
    <xf numFmtId="0" fontId="14" fillId="0" borderId="17" xfId="0" applyFont="1" applyFill="1" applyBorder="1"/>
    <xf numFmtId="0" fontId="17" fillId="0" borderId="12" xfId="3" applyFont="1" applyBorder="1" applyAlignment="1">
      <alignment horizontal="right"/>
    </xf>
    <xf numFmtId="0" fontId="4" fillId="0" borderId="12" xfId="0" applyFont="1" applyBorder="1" applyAlignment="1">
      <alignment horizontal="right"/>
    </xf>
    <xf numFmtId="9" fontId="4" fillId="0" borderId="12" xfId="1" applyFont="1" applyBorder="1"/>
    <xf numFmtId="0" fontId="5" fillId="0" borderId="0" xfId="0" applyFont="1" applyBorder="1" applyAlignment="1">
      <alignment wrapText="1"/>
    </xf>
    <xf numFmtId="0" fontId="4" fillId="0" borderId="0" xfId="0" applyFont="1" applyBorder="1" applyAlignment="1">
      <alignment horizontal="left" vertical="center" wrapText="1"/>
    </xf>
    <xf numFmtId="0" fontId="17" fillId="0" borderId="0" xfId="3" applyFont="1" applyBorder="1" applyAlignment="1">
      <alignment horizontal="right"/>
    </xf>
    <xf numFmtId="0" fontId="4" fillId="0" borderId="0" xfId="0" applyFont="1" applyBorder="1" applyAlignment="1">
      <alignment horizontal="right"/>
    </xf>
    <xf numFmtId="9" fontId="4" fillId="0" borderId="0" xfId="1" applyFont="1" applyBorder="1"/>
    <xf numFmtId="0" fontId="4" fillId="0" borderId="12" xfId="0" applyFont="1" applyBorder="1" applyAlignment="1">
      <alignment horizontal="left" vertical="center" wrapText="1"/>
    </xf>
    <xf numFmtId="0" fontId="5" fillId="0" borderId="0" xfId="0" applyFont="1" applyBorder="1" applyAlignment="1">
      <alignment horizontal="center" wrapText="1"/>
    </xf>
    <xf numFmtId="0" fontId="5" fillId="0" borderId="0" xfId="0" applyFont="1" applyBorder="1" applyAlignment="1">
      <alignment horizontal="right"/>
    </xf>
    <xf numFmtId="9" fontId="5" fillId="0" borderId="0" xfId="1" applyFont="1" applyBorder="1"/>
    <xf numFmtId="0" fontId="17" fillId="0" borderId="0" xfId="3" applyFont="1" applyBorder="1"/>
    <xf numFmtId="0" fontId="14" fillId="0" borderId="0" xfId="3" applyFont="1" applyBorder="1"/>
    <xf numFmtId="0" fontId="17" fillId="0" borderId="0" xfId="0" applyFont="1" applyBorder="1"/>
    <xf numFmtId="1" fontId="14" fillId="0" borderId="12" xfId="3" applyNumberFormat="1" applyFont="1" applyBorder="1"/>
    <xf numFmtId="1" fontId="14" fillId="0" borderId="11" xfId="3" applyNumberFormat="1" applyFont="1" applyBorder="1"/>
    <xf numFmtId="2" fontId="5" fillId="0" borderId="0" xfId="0" applyNumberFormat="1" applyFont="1"/>
    <xf numFmtId="0" fontId="14" fillId="0" borderId="12" xfId="0" applyFont="1" applyFill="1" applyBorder="1"/>
    <xf numFmtId="0" fontId="4" fillId="0" borderId="12" xfId="0" applyFont="1" applyBorder="1" applyAlignment="1">
      <alignment horizontal="center" wrapText="1"/>
    </xf>
    <xf numFmtId="9" fontId="4" fillId="0" borderId="0" xfId="1" applyFont="1"/>
    <xf numFmtId="0" fontId="4" fillId="0" borderId="0" xfId="0" applyFont="1" applyBorder="1" applyAlignment="1">
      <alignment horizontal="center"/>
    </xf>
    <xf numFmtId="1" fontId="5" fillId="0" borderId="12" xfId="0" applyNumberFormat="1" applyFont="1" applyBorder="1" applyAlignment="1">
      <alignment horizontal="right"/>
    </xf>
    <xf numFmtId="1" fontId="4" fillId="0" borderId="12" xfId="0" applyNumberFormat="1" applyFont="1" applyBorder="1" applyAlignment="1">
      <alignment horizontal="right"/>
    </xf>
    <xf numFmtId="1" fontId="4" fillId="0" borderId="0" xfId="0" applyNumberFormat="1" applyFont="1" applyBorder="1"/>
    <xf numFmtId="1" fontId="17" fillId="0" borderId="0" xfId="3" applyNumberFormat="1" applyFont="1" applyBorder="1"/>
    <xf numFmtId="1" fontId="4" fillId="0" borderId="0" xfId="0" applyNumberFormat="1" applyFont="1" applyBorder="1" applyAlignment="1">
      <alignment horizontal="right"/>
    </xf>
    <xf numFmtId="0" fontId="4" fillId="0" borderId="0" xfId="0" applyFont="1" applyBorder="1" applyAlignment="1">
      <alignment horizontal="right" vertical="center"/>
    </xf>
    <xf numFmtId="0" fontId="5" fillId="0" borderId="0" xfId="0" applyFont="1" applyFill="1"/>
    <xf numFmtId="0" fontId="4" fillId="7" borderId="1" xfId="0" applyFont="1" applyFill="1" applyBorder="1" applyAlignment="1">
      <alignment horizontal="center" vertical="top" wrapText="1"/>
    </xf>
    <xf numFmtId="1" fontId="5" fillId="0" borderId="0" xfId="0" applyNumberFormat="1" applyFont="1" applyBorder="1" applyAlignment="1">
      <alignment horizontal="center"/>
    </xf>
    <xf numFmtId="0" fontId="5" fillId="0" borderId="12" xfId="0" applyFont="1" applyBorder="1" applyAlignment="1">
      <alignment horizontal="center" vertical="top" wrapText="1"/>
    </xf>
    <xf numFmtId="0" fontId="5" fillId="0" borderId="1" xfId="0" applyFont="1" applyBorder="1" applyAlignment="1">
      <alignment horizontal="center" vertical="top" wrapText="1"/>
    </xf>
    <xf numFmtId="0" fontId="5" fillId="5" borderId="0" xfId="0" applyFont="1" applyFill="1"/>
    <xf numFmtId="9" fontId="5" fillId="0" borderId="12" xfId="1" applyFont="1" applyBorder="1" applyAlignment="1">
      <alignment horizontal="right"/>
    </xf>
    <xf numFmtId="1" fontId="5" fillId="0" borderId="0" xfId="0" applyNumberFormat="1" applyFont="1" applyBorder="1" applyAlignment="1">
      <alignment horizontal="right" vertical="center"/>
    </xf>
    <xf numFmtId="1" fontId="5" fillId="0" borderId="22" xfId="0" applyNumberFormat="1" applyFont="1" applyBorder="1" applyAlignment="1">
      <alignment horizontal="center" vertical="center" wrapText="1"/>
    </xf>
    <xf numFmtId="0" fontId="5" fillId="0" borderId="23" xfId="0" applyFont="1" applyBorder="1" applyAlignment="1">
      <alignment horizontal="center"/>
    </xf>
    <xf numFmtId="1" fontId="17" fillId="5" borderId="29" xfId="3" applyNumberFormat="1" applyFont="1" applyFill="1" applyBorder="1" applyAlignment="1">
      <alignment horizontal="center"/>
    </xf>
    <xf numFmtId="1" fontId="14" fillId="0" borderId="22" xfId="3" applyNumberFormat="1" applyFont="1" applyBorder="1" applyAlignment="1">
      <alignment horizontal="center"/>
    </xf>
    <xf numFmtId="1" fontId="14" fillId="0" borderId="23" xfId="0" applyNumberFormat="1" applyFont="1" applyBorder="1" applyAlignment="1">
      <alignment horizontal="center" vertical="top" wrapText="1"/>
    </xf>
    <xf numFmtId="1" fontId="4" fillId="0" borderId="24" xfId="0" applyNumberFormat="1" applyFont="1" applyBorder="1" applyAlignment="1">
      <alignment horizontal="center"/>
    </xf>
    <xf numFmtId="1" fontId="17" fillId="0" borderId="11" xfId="0" applyNumberFormat="1" applyFont="1" applyBorder="1"/>
    <xf numFmtId="1" fontId="14" fillId="0" borderId="14" xfId="0" applyNumberFormat="1" applyFont="1" applyBorder="1"/>
    <xf numFmtId="1" fontId="5" fillId="0" borderId="25" xfId="0" applyNumberFormat="1" applyFont="1" applyBorder="1" applyAlignment="1">
      <alignment horizontal="center" vertical="center" wrapText="1"/>
    </xf>
    <xf numFmtId="1" fontId="14" fillId="0" borderId="25" xfId="3" applyNumberFormat="1" applyFont="1" applyBorder="1" applyAlignment="1">
      <alignment horizontal="center"/>
    </xf>
    <xf numFmtId="1" fontId="14" fillId="0" borderId="12" xfId="0" applyNumberFormat="1" applyFont="1" applyBorder="1" applyAlignment="1">
      <alignment horizontal="center" vertical="top" wrapText="1"/>
    </xf>
    <xf numFmtId="1" fontId="5" fillId="0" borderId="39" xfId="0" applyNumberFormat="1" applyFont="1" applyBorder="1" applyAlignment="1">
      <alignment horizontal="center" vertical="center" wrapText="1"/>
    </xf>
    <xf numFmtId="0" fontId="5" fillId="0" borderId="15" xfId="0" applyFont="1" applyBorder="1" applyAlignment="1">
      <alignment horizontal="center"/>
    </xf>
    <xf numFmtId="1" fontId="17" fillId="5" borderId="40" xfId="3" applyNumberFormat="1" applyFont="1" applyFill="1" applyBorder="1" applyAlignment="1">
      <alignment horizontal="center"/>
    </xf>
    <xf numFmtId="1" fontId="14" fillId="0" borderId="39" xfId="3" applyNumberFormat="1" applyFont="1" applyBorder="1" applyAlignment="1">
      <alignment horizontal="center"/>
    </xf>
    <xf numFmtId="1" fontId="14" fillId="0" borderId="15" xfId="0" applyNumberFormat="1" applyFont="1" applyBorder="1" applyAlignment="1">
      <alignment horizontal="center" vertical="top" wrapText="1"/>
    </xf>
    <xf numFmtId="1" fontId="4" fillId="0" borderId="41" xfId="0" applyNumberFormat="1" applyFont="1" applyBorder="1" applyAlignment="1">
      <alignment horizontal="center"/>
    </xf>
    <xf numFmtId="9" fontId="4" fillId="0" borderId="12" xfId="1" applyFont="1" applyBorder="1" applyAlignment="1">
      <alignment horizontal="right"/>
    </xf>
    <xf numFmtId="1" fontId="4" fillId="0" borderId="0" xfId="0" applyNumberFormat="1" applyFont="1" applyBorder="1" applyAlignment="1">
      <alignment horizontal="right" vertical="center"/>
    </xf>
    <xf numFmtId="0" fontId="4" fillId="0" borderId="9" xfId="0" applyFont="1" applyBorder="1"/>
    <xf numFmtId="1" fontId="4" fillId="0" borderId="42" xfId="0" applyNumberFormat="1" applyFont="1" applyBorder="1" applyAlignment="1">
      <alignment horizontal="center" vertical="center" wrapText="1"/>
    </xf>
    <xf numFmtId="1" fontId="17" fillId="5" borderId="20" xfId="3" applyNumberFormat="1" applyFont="1" applyFill="1" applyBorder="1" applyAlignment="1">
      <alignment horizontal="center"/>
    </xf>
    <xf numFmtId="1" fontId="17" fillId="0" borderId="42" xfId="3" applyNumberFormat="1" applyFont="1" applyBorder="1" applyAlignment="1">
      <alignment horizontal="center"/>
    </xf>
    <xf numFmtId="1" fontId="4" fillId="0" borderId="43" xfId="0" applyNumberFormat="1" applyFont="1" applyBorder="1" applyAlignment="1">
      <alignment horizontal="center"/>
    </xf>
    <xf numFmtId="1" fontId="17" fillId="0" borderId="14" xfId="0" applyNumberFormat="1" applyFont="1" applyBorder="1"/>
    <xf numFmtId="0" fontId="4" fillId="7" borderId="15" xfId="0" applyFont="1" applyFill="1" applyBorder="1" applyAlignment="1">
      <alignment horizontal="center" vertical="center" wrapText="1"/>
    </xf>
    <xf numFmtId="0" fontId="5" fillId="0" borderId="15" xfId="0" applyFont="1" applyBorder="1" applyAlignment="1">
      <alignment horizontal="center" vertical="center" wrapText="1"/>
    </xf>
    <xf numFmtId="2" fontId="5" fillId="3" borderId="12" xfId="0" applyNumberFormat="1" applyFont="1" applyFill="1" applyBorder="1"/>
    <xf numFmtId="2" fontId="5" fillId="0" borderId="12" xfId="0" applyNumberFormat="1" applyFont="1" applyBorder="1"/>
    <xf numFmtId="9" fontId="4" fillId="0" borderId="12" xfId="1" quotePrefix="1" applyFont="1" applyBorder="1" applyAlignment="1">
      <alignment horizontal="center"/>
    </xf>
    <xf numFmtId="165" fontId="5" fillId="0" borderId="0" xfId="0" applyNumberFormat="1" applyFont="1"/>
    <xf numFmtId="9" fontId="4" fillId="0" borderId="12" xfId="1" applyFont="1" applyBorder="1" applyAlignment="1">
      <alignment horizontal="center"/>
    </xf>
    <xf numFmtId="2" fontId="15" fillId="0" borderId="12" xfId="0" applyNumberFormat="1" applyFont="1" applyBorder="1"/>
    <xf numFmtId="0" fontId="19" fillId="0" borderId="0" xfId="0" applyFont="1"/>
    <xf numFmtId="2" fontId="4" fillId="0" borderId="0" xfId="0" applyNumberFormat="1" applyFont="1" applyBorder="1" applyAlignment="1">
      <alignment horizontal="right" vertical="center" wrapText="1"/>
    </xf>
    <xf numFmtId="2" fontId="4" fillId="0" borderId="0" xfId="0" applyNumberFormat="1" applyFont="1" applyBorder="1" applyAlignment="1">
      <alignment horizontal="left" vertical="top"/>
    </xf>
    <xf numFmtId="2" fontId="5" fillId="0" borderId="0" xfId="0" applyNumberFormat="1" applyFont="1" applyBorder="1" applyAlignment="1">
      <alignment horizontal="center" vertical="top" wrapText="1"/>
    </xf>
    <xf numFmtId="9" fontId="5" fillId="0" borderId="0" xfId="1" applyFont="1" applyBorder="1" applyAlignment="1">
      <alignment horizontal="center" vertical="top" wrapText="1"/>
    </xf>
    <xf numFmtId="2" fontId="5" fillId="0" borderId="0" xfId="0" applyNumberFormat="1" applyFont="1" applyFill="1"/>
    <xf numFmtId="0" fontId="5" fillId="0" borderId="0" xfId="0" applyFont="1" applyFill="1" applyAlignment="1">
      <alignment horizontal="right"/>
    </xf>
    <xf numFmtId="0" fontId="4" fillId="3" borderId="15" xfId="0" applyFont="1" applyFill="1" applyBorder="1" applyAlignment="1">
      <alignment horizontal="center" vertical="top" wrapText="1"/>
    </xf>
    <xf numFmtId="0" fontId="4" fillId="3" borderId="12" xfId="0" applyFont="1" applyFill="1" applyBorder="1" applyAlignment="1">
      <alignment horizontal="center" vertical="top" wrapText="1"/>
    </xf>
    <xf numFmtId="0" fontId="4" fillId="3" borderId="0" xfId="0" applyFont="1" applyFill="1" applyBorder="1" applyAlignment="1">
      <alignment horizontal="center" vertical="top" wrapText="1"/>
    </xf>
    <xf numFmtId="0" fontId="5" fillId="3" borderId="0" xfId="0" applyFont="1" applyFill="1"/>
    <xf numFmtId="165" fontId="14" fillId="3" borderId="22" xfId="0" applyNumberFormat="1" applyFont="1" applyFill="1" applyBorder="1" applyAlignment="1">
      <alignment horizontal="center"/>
    </xf>
    <xf numFmtId="165" fontId="14" fillId="3" borderId="23" xfId="0" applyNumberFormat="1" applyFont="1" applyFill="1" applyBorder="1" applyAlignment="1">
      <alignment horizontal="center"/>
    </xf>
    <xf numFmtId="0" fontId="14" fillId="3" borderId="24" xfId="0" applyFont="1" applyFill="1" applyBorder="1" applyAlignment="1">
      <alignment horizontal="center"/>
    </xf>
    <xf numFmtId="165" fontId="14" fillId="3" borderId="0" xfId="0" applyNumberFormat="1" applyFont="1" applyFill="1" applyBorder="1"/>
    <xf numFmtId="165" fontId="14" fillId="3" borderId="30" xfId="0" applyNumberFormat="1" applyFont="1" applyFill="1" applyBorder="1" applyAlignment="1">
      <alignment horizontal="center"/>
    </xf>
    <xf numFmtId="0" fontId="5" fillId="3" borderId="21" xfId="0" applyFont="1" applyFill="1" applyBorder="1" applyAlignment="1">
      <alignment horizontal="center"/>
    </xf>
    <xf numFmtId="165" fontId="5" fillId="3" borderId="0" xfId="0" applyNumberFormat="1" applyFont="1" applyFill="1"/>
    <xf numFmtId="0" fontId="5" fillId="3" borderId="12" xfId="0" applyFont="1" applyFill="1" applyBorder="1" applyAlignment="1">
      <alignment horizontal="center" wrapText="1"/>
    </xf>
    <xf numFmtId="0" fontId="14" fillId="3" borderId="12" xfId="0" applyFont="1" applyFill="1" applyBorder="1" applyAlignment="1">
      <alignment horizontal="center"/>
    </xf>
    <xf numFmtId="2" fontId="5" fillId="3" borderId="12" xfId="0" applyNumberFormat="1" applyFont="1" applyFill="1" applyBorder="1" applyAlignment="1">
      <alignment horizontal="center"/>
    </xf>
    <xf numFmtId="9" fontId="20" fillId="3" borderId="12" xfId="1" applyFont="1" applyFill="1" applyBorder="1" applyAlignment="1">
      <alignment horizontal="center" wrapText="1"/>
    </xf>
    <xf numFmtId="165" fontId="14" fillId="3" borderId="0" xfId="3" applyNumberFormat="1" applyFont="1" applyFill="1" applyBorder="1" applyAlignment="1">
      <alignment horizontal="right"/>
    </xf>
    <xf numFmtId="165" fontId="5" fillId="3" borderId="0" xfId="0" applyNumberFormat="1" applyFont="1" applyFill="1" applyBorder="1"/>
    <xf numFmtId="165" fontId="14" fillId="3" borderId="25" xfId="0" applyNumberFormat="1" applyFont="1" applyFill="1" applyBorder="1" applyAlignment="1">
      <alignment horizontal="center"/>
    </xf>
    <xf numFmtId="2" fontId="14" fillId="3" borderId="12" xfId="0" applyNumberFormat="1" applyFont="1" applyFill="1" applyBorder="1" applyAlignment="1">
      <alignment horizontal="center" vertical="top" wrapText="1"/>
    </xf>
    <xf numFmtId="2" fontId="14" fillId="3" borderId="26" xfId="0" applyNumberFormat="1" applyFont="1" applyFill="1" applyBorder="1" applyAlignment="1">
      <alignment horizontal="center"/>
    </xf>
    <xf numFmtId="165" fontId="5" fillId="3" borderId="23" xfId="0" applyNumberFormat="1" applyFont="1" applyFill="1" applyBorder="1" applyAlignment="1">
      <alignment horizontal="center"/>
    </xf>
    <xf numFmtId="165" fontId="5" fillId="3" borderId="12" xfId="0" applyNumberFormat="1" applyFont="1" applyFill="1" applyBorder="1" applyAlignment="1">
      <alignment horizontal="center"/>
    </xf>
    <xf numFmtId="2" fontId="14" fillId="3" borderId="12" xfId="0" applyNumberFormat="1" applyFont="1" applyFill="1" applyBorder="1" applyAlignment="1">
      <alignment horizontal="center"/>
    </xf>
    <xf numFmtId="0" fontId="14" fillId="3" borderId="17" xfId="0" applyFont="1" applyFill="1" applyBorder="1" applyAlignment="1">
      <alignment horizontal="center"/>
    </xf>
    <xf numFmtId="0" fontId="4" fillId="3" borderId="12" xfId="0" applyFont="1" applyFill="1" applyBorder="1" applyAlignment="1">
      <alignment horizontal="center" wrapText="1"/>
    </xf>
    <xf numFmtId="0" fontId="4" fillId="3" borderId="12" xfId="0" applyFont="1" applyFill="1" applyBorder="1" applyAlignment="1">
      <alignment horizontal="center" vertical="center" wrapText="1"/>
    </xf>
    <xf numFmtId="2" fontId="4" fillId="3" borderId="12" xfId="0" applyNumberFormat="1" applyFont="1" applyFill="1" applyBorder="1" applyAlignment="1">
      <alignment horizontal="center"/>
    </xf>
    <xf numFmtId="9" fontId="21" fillId="3" borderId="12" xfId="1" applyFont="1" applyFill="1" applyBorder="1" applyAlignment="1">
      <alignment horizontal="center" wrapText="1"/>
    </xf>
    <xf numFmtId="0" fontId="4" fillId="3" borderId="0" xfId="0" applyFont="1" applyFill="1" applyBorder="1"/>
    <xf numFmtId="2" fontId="4" fillId="3" borderId="0" xfId="0" applyNumberFormat="1" applyFont="1" applyFill="1" applyBorder="1"/>
    <xf numFmtId="2" fontId="17" fillId="3" borderId="28" xfId="0" applyNumberFormat="1" applyFont="1" applyFill="1" applyBorder="1" applyAlignment="1">
      <alignment horizontal="center"/>
    </xf>
    <xf numFmtId="0" fontId="4" fillId="3" borderId="0" xfId="0" applyFont="1" applyFill="1"/>
    <xf numFmtId="2" fontId="5" fillId="0" borderId="0" xfId="0" applyNumberFormat="1" applyFont="1" applyBorder="1"/>
    <xf numFmtId="0" fontId="5" fillId="0" borderId="0" xfId="0" applyFont="1" applyBorder="1"/>
    <xf numFmtId="9" fontId="20" fillId="0" borderId="0" xfId="1" applyFont="1" applyBorder="1" applyAlignment="1">
      <alignment horizontal="right" wrapText="1"/>
    </xf>
    <xf numFmtId="0" fontId="4" fillId="0" borderId="15"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4" borderId="12" xfId="0" applyFont="1" applyFill="1" applyBorder="1" applyAlignment="1">
      <alignment horizontal="center" vertical="top" wrapText="1"/>
    </xf>
    <xf numFmtId="0" fontId="14" fillId="3" borderId="12" xfId="0" applyFont="1" applyFill="1" applyBorder="1" applyAlignment="1">
      <alignment horizontal="left" vertical="top" wrapText="1"/>
    </xf>
    <xf numFmtId="9" fontId="20" fillId="3" borderId="12" xfId="1" applyFont="1" applyFill="1" applyBorder="1" applyAlignment="1">
      <alignment horizontal="right" wrapText="1"/>
    </xf>
    <xf numFmtId="0" fontId="4" fillId="3" borderId="12" xfId="0" applyFont="1" applyFill="1" applyBorder="1" applyAlignment="1">
      <alignment horizontal="left" vertical="center" wrapText="1"/>
    </xf>
    <xf numFmtId="9" fontId="21" fillId="3" borderId="12" xfId="1" applyFont="1" applyFill="1" applyBorder="1" applyAlignment="1">
      <alignment horizontal="right" wrapText="1"/>
    </xf>
    <xf numFmtId="165" fontId="17" fillId="3" borderId="27" xfId="0" applyNumberFormat="1" applyFont="1" applyFill="1" applyBorder="1" applyAlignment="1">
      <alignment horizontal="center"/>
    </xf>
    <xf numFmtId="165" fontId="17" fillId="0" borderId="0" xfId="0" applyNumberFormat="1" applyFont="1" applyBorder="1"/>
    <xf numFmtId="0" fontId="5" fillId="0" borderId="0" xfId="0" applyFont="1" applyAlignment="1">
      <alignment horizontal="right"/>
    </xf>
    <xf numFmtId="2" fontId="5" fillId="0" borderId="12" xfId="0" applyNumberFormat="1" applyFont="1" applyBorder="1" applyAlignment="1">
      <alignment horizontal="center" vertical="top" wrapText="1"/>
    </xf>
    <xf numFmtId="2" fontId="5" fillId="3" borderId="12" xfId="0" applyNumberFormat="1" applyFont="1" applyFill="1" applyBorder="1" applyAlignment="1">
      <alignment horizontal="center" vertical="top" wrapText="1"/>
    </xf>
    <xf numFmtId="9" fontId="5" fillId="0" borderId="12" xfId="1" applyFont="1" applyBorder="1" applyAlignment="1">
      <alignment horizontal="center" vertical="top" wrapText="1"/>
    </xf>
    <xf numFmtId="0" fontId="22" fillId="0" borderId="0" xfId="0" applyFont="1" applyFill="1" applyBorder="1" applyAlignment="1">
      <alignment horizontal="left"/>
    </xf>
    <xf numFmtId="0" fontId="4" fillId="0" borderId="0" xfId="0" applyFont="1" applyFill="1" applyBorder="1" applyAlignment="1">
      <alignment horizontal="right"/>
    </xf>
    <xf numFmtId="2" fontId="21" fillId="0" borderId="0" xfId="0" applyNumberFormat="1" applyFont="1" applyBorder="1" applyAlignment="1">
      <alignment horizontal="center" vertical="top" wrapText="1"/>
    </xf>
    <xf numFmtId="9" fontId="21" fillId="0" borderId="0" xfId="1" applyFont="1" applyBorder="1" applyAlignment="1">
      <alignment horizontal="center" vertical="top" wrapText="1"/>
    </xf>
    <xf numFmtId="2" fontId="4" fillId="0" borderId="0" xfId="0" applyNumberFormat="1" applyFont="1" applyFill="1" applyBorder="1" applyAlignment="1">
      <alignment vertical="center"/>
    </xf>
    <xf numFmtId="9" fontId="4" fillId="0" borderId="0" xfId="1" applyFont="1" applyFill="1" applyBorder="1" applyAlignment="1">
      <alignment vertical="center"/>
    </xf>
    <xf numFmtId="0" fontId="4" fillId="7"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4" borderId="11" xfId="0" applyFont="1" applyFill="1" applyBorder="1" applyAlignment="1">
      <alignment horizontal="center" vertical="center" wrapText="1"/>
    </xf>
    <xf numFmtId="0" fontId="5" fillId="0" borderId="12" xfId="0" applyFont="1" applyBorder="1"/>
    <xf numFmtId="2" fontId="5" fillId="0" borderId="12" xfId="0" applyNumberFormat="1" applyFont="1" applyBorder="1" applyAlignment="1">
      <alignment horizontal="center"/>
    </xf>
    <xf numFmtId="9" fontId="5" fillId="0" borderId="9" xfId="1" applyFont="1" applyBorder="1" applyAlignment="1">
      <alignment horizontal="center"/>
    </xf>
    <xf numFmtId="165" fontId="14" fillId="0" borderId="4" xfId="3" applyNumberFormat="1" applyFont="1" applyBorder="1" applyAlignment="1">
      <alignment horizontal="right"/>
    </xf>
    <xf numFmtId="165" fontId="14" fillId="0" borderId="12" xfId="0" applyNumberFormat="1" applyFont="1" applyBorder="1" applyAlignment="1">
      <alignment horizontal="center"/>
    </xf>
    <xf numFmtId="0" fontId="14" fillId="0" borderId="12" xfId="0" applyFont="1" applyBorder="1" applyAlignment="1">
      <alignment horizontal="center"/>
    </xf>
    <xf numFmtId="165" fontId="14" fillId="0" borderId="0" xfId="3" applyNumberFormat="1" applyFont="1" applyBorder="1" applyAlignment="1">
      <alignment horizontal="right"/>
    </xf>
    <xf numFmtId="165" fontId="14" fillId="0" borderId="0" xfId="0" applyNumberFormat="1" applyFont="1" applyBorder="1"/>
    <xf numFmtId="0" fontId="14" fillId="0" borderId="15" xfId="0" applyFont="1" applyBorder="1" applyAlignment="1">
      <alignment horizontal="center"/>
    </xf>
    <xf numFmtId="2" fontId="4" fillId="0" borderId="12" xfId="0" applyNumberFormat="1" applyFont="1" applyBorder="1" applyAlignment="1">
      <alignment horizontal="center"/>
    </xf>
    <xf numFmtId="9" fontId="4" fillId="0" borderId="9" xfId="1" applyFont="1" applyBorder="1" applyAlignment="1">
      <alignment horizontal="center"/>
    </xf>
    <xf numFmtId="165" fontId="14" fillId="0" borderId="42" xfId="3" applyNumberFormat="1" applyFont="1" applyBorder="1" applyAlignment="1">
      <alignment horizontal="center"/>
    </xf>
    <xf numFmtId="0" fontId="5" fillId="0" borderId="0" xfId="0" quotePrefix="1" applyFont="1"/>
    <xf numFmtId="0" fontId="4" fillId="7" borderId="12" xfId="0" applyFont="1" applyFill="1" applyBorder="1" applyAlignment="1">
      <alignment horizontal="center"/>
    </xf>
    <xf numFmtId="0" fontId="14" fillId="0" borderId="12" xfId="3" applyFont="1" applyBorder="1" applyAlignment="1">
      <alignment horizontal="center" vertical="center" wrapText="1"/>
    </xf>
    <xf numFmtId="2" fontId="14" fillId="0" borderId="12" xfId="0" applyNumberFormat="1" applyFont="1" applyBorder="1" applyAlignment="1">
      <alignment horizontal="center"/>
    </xf>
    <xf numFmtId="9" fontId="5" fillId="0" borderId="12" xfId="1" applyNumberFormat="1" applyFont="1" applyBorder="1" applyAlignment="1">
      <alignment horizontal="center" vertical="center" wrapText="1"/>
    </xf>
    <xf numFmtId="165" fontId="14" fillId="0" borderId="12" xfId="0" applyNumberFormat="1" applyFont="1" applyBorder="1"/>
    <xf numFmtId="9" fontId="4" fillId="0" borderId="12" xfId="1" applyNumberFormat="1" applyFont="1" applyBorder="1" applyAlignment="1">
      <alignment horizontal="center" vertical="center" wrapText="1"/>
    </xf>
    <xf numFmtId="9" fontId="5" fillId="0" borderId="0" xfId="1" applyNumberFormat="1" applyFont="1" applyBorder="1" applyAlignment="1">
      <alignment horizontal="right" vertical="center" wrapText="1"/>
    </xf>
    <xf numFmtId="0" fontId="6" fillId="7" borderId="12" xfId="3" applyFont="1" applyFill="1" applyBorder="1" applyAlignment="1">
      <alignment horizontal="center" vertical="top" wrapText="1"/>
    </xf>
    <xf numFmtId="2" fontId="5" fillId="0" borderId="12" xfId="1" applyNumberFormat="1" applyFont="1" applyBorder="1"/>
    <xf numFmtId="0" fontId="5" fillId="0" borderId="0" xfId="1" applyNumberFormat="1" applyFont="1"/>
    <xf numFmtId="0" fontId="22" fillId="0" borderId="0" xfId="0" applyFont="1"/>
    <xf numFmtId="0" fontId="6" fillId="7" borderId="12" xfId="3" applyFont="1" applyFill="1" applyBorder="1" applyAlignment="1">
      <alignment horizontal="center" wrapText="1"/>
    </xf>
    <xf numFmtId="0" fontId="22" fillId="0" borderId="12" xfId="0" applyFont="1" applyBorder="1" applyAlignment="1">
      <alignment horizontal="center" vertical="top" wrapText="1"/>
    </xf>
    <xf numFmtId="0" fontId="22" fillId="0" borderId="12" xfId="0" applyFont="1" applyFill="1" applyBorder="1" applyAlignment="1">
      <alignment horizontal="center" vertical="top" wrapText="1"/>
    </xf>
    <xf numFmtId="0" fontId="22" fillId="0" borderId="12" xfId="0" applyFont="1" applyBorder="1" applyAlignment="1">
      <alignment horizontal="center" vertical="center"/>
    </xf>
    <xf numFmtId="2" fontId="14" fillId="0" borderId="12" xfId="4" applyNumberFormat="1" applyFont="1" applyBorder="1" applyAlignment="1">
      <alignment horizontal="center" vertical="center"/>
    </xf>
    <xf numFmtId="2" fontId="14" fillId="0" borderId="12" xfId="4" applyNumberFormat="1" applyFont="1" applyBorder="1" applyAlignment="1">
      <alignment horizontal="center"/>
    </xf>
    <xf numFmtId="2" fontId="14" fillId="0" borderId="12" xfId="3" applyNumberFormat="1" applyFont="1" applyBorder="1" applyAlignment="1">
      <alignment horizontal="center"/>
    </xf>
    <xf numFmtId="1" fontId="14" fillId="0" borderId="12" xfId="4" applyNumberFormat="1" applyFont="1" applyBorder="1" applyAlignment="1">
      <alignment horizontal="right"/>
    </xf>
    <xf numFmtId="1" fontId="14" fillId="0" borderId="12" xfId="4" applyNumberFormat="1" applyFont="1" applyBorder="1" applyAlignment="1"/>
    <xf numFmtId="1" fontId="14" fillId="0" borderId="12" xfId="4" applyNumberFormat="1" applyFont="1" applyFill="1" applyBorder="1" applyAlignment="1">
      <alignment horizontal="right"/>
    </xf>
    <xf numFmtId="0" fontId="10" fillId="0" borderId="0" xfId="0" applyFont="1" applyFill="1"/>
    <xf numFmtId="0" fontId="14" fillId="3" borderId="12" xfId="0" applyFont="1" applyFill="1" applyBorder="1"/>
    <xf numFmtId="2" fontId="14" fillId="3" borderId="12" xfId="3" applyNumberFormat="1" applyFont="1" applyFill="1" applyBorder="1" applyAlignment="1">
      <alignment horizontal="center"/>
    </xf>
    <xf numFmtId="2" fontId="5" fillId="3" borderId="12" xfId="0" applyNumberFormat="1" applyFont="1" applyFill="1" applyBorder="1" applyAlignment="1">
      <alignment horizontal="center" wrapText="1"/>
    </xf>
    <xf numFmtId="9" fontId="5" fillId="3" borderId="9" xfId="1" applyFont="1" applyFill="1" applyBorder="1" applyAlignment="1">
      <alignment horizontal="center" wrapText="1"/>
    </xf>
    <xf numFmtId="1" fontId="14" fillId="3" borderId="4" xfId="3" applyNumberFormat="1" applyFont="1" applyFill="1" applyBorder="1"/>
    <xf numFmtId="1" fontId="14" fillId="3" borderId="0" xfId="3" applyNumberFormat="1" applyFont="1" applyFill="1" applyBorder="1"/>
    <xf numFmtId="1" fontId="5" fillId="3" borderId="0" xfId="0" applyNumberFormat="1" applyFont="1" applyFill="1" applyBorder="1"/>
    <xf numFmtId="2" fontId="14" fillId="3" borderId="12" xfId="0" applyNumberFormat="1" applyFont="1" applyFill="1" applyBorder="1"/>
    <xf numFmtId="2" fontId="14" fillId="3" borderId="12" xfId="0" applyNumberFormat="1" applyFont="1" applyFill="1" applyBorder="1" applyAlignment="1">
      <alignment horizontal="right"/>
    </xf>
    <xf numFmtId="2" fontId="14" fillId="3" borderId="0" xfId="0" applyNumberFormat="1" applyFont="1" applyFill="1" applyBorder="1" applyAlignment="1">
      <alignment horizontal="right"/>
    </xf>
    <xf numFmtId="2" fontId="5" fillId="3" borderId="0" xfId="0" applyNumberFormat="1" applyFont="1" applyFill="1"/>
    <xf numFmtId="0" fontId="14" fillId="3" borderId="17" xfId="0" applyFont="1" applyFill="1" applyBorder="1"/>
    <xf numFmtId="9" fontId="4" fillId="3" borderId="12" xfId="1" applyFont="1" applyFill="1" applyBorder="1" applyAlignment="1">
      <alignment horizontal="center" wrapText="1"/>
    </xf>
    <xf numFmtId="2" fontId="5" fillId="3" borderId="0" xfId="0" applyNumberFormat="1" applyFont="1" applyFill="1" applyBorder="1" applyAlignment="1">
      <alignment vertical="center"/>
    </xf>
    <xf numFmtId="9" fontId="5" fillId="3" borderId="0" xfId="1" applyFont="1" applyFill="1" applyBorder="1" applyAlignment="1">
      <alignment vertical="center"/>
    </xf>
    <xf numFmtId="2" fontId="4" fillId="3" borderId="12" xfId="0" applyNumberFormat="1" applyFont="1" applyFill="1" applyBorder="1"/>
    <xf numFmtId="2" fontId="5" fillId="3" borderId="0" xfId="0" applyNumberFormat="1" applyFont="1" applyFill="1" applyBorder="1"/>
    <xf numFmtId="0" fontId="5" fillId="0" borderId="0" xfId="0" quotePrefix="1" applyFont="1" applyFill="1" applyBorder="1" applyAlignment="1">
      <alignment horizontal="center"/>
    </xf>
    <xf numFmtId="2" fontId="21" fillId="0" borderId="0" xfId="0" applyNumberFormat="1" applyFont="1" applyBorder="1" applyAlignment="1">
      <alignment horizontal="right" vertical="top" wrapText="1"/>
    </xf>
    <xf numFmtId="9" fontId="21" fillId="0" borderId="0" xfId="1" applyFont="1" applyBorder="1" applyAlignment="1">
      <alignment horizontal="right" wrapText="1"/>
    </xf>
    <xf numFmtId="2" fontId="5" fillId="0" borderId="0" xfId="0" applyNumberFormat="1" applyFont="1" applyFill="1" applyBorder="1" applyAlignment="1">
      <alignment vertical="center"/>
    </xf>
    <xf numFmtId="0" fontId="5" fillId="3" borderId="12" xfId="0" applyFont="1" applyFill="1" applyBorder="1"/>
    <xf numFmtId="9" fontId="5" fillId="3" borderId="12" xfId="1" applyFont="1" applyFill="1" applyBorder="1" applyAlignment="1">
      <alignment horizontal="center" vertical="center"/>
    </xf>
    <xf numFmtId="1" fontId="14" fillId="3" borderId="0" xfId="0" applyNumberFormat="1" applyFont="1" applyFill="1" applyBorder="1"/>
    <xf numFmtId="1" fontId="5" fillId="3" borderId="0" xfId="0" applyNumberFormat="1" applyFont="1" applyFill="1"/>
    <xf numFmtId="2" fontId="17" fillId="3" borderId="12" xfId="0" applyNumberFormat="1" applyFont="1" applyFill="1" applyBorder="1"/>
    <xf numFmtId="1" fontId="17" fillId="3" borderId="0" xfId="0" applyNumberFormat="1" applyFont="1" applyFill="1" applyBorder="1"/>
    <xf numFmtId="0" fontId="5" fillId="0" borderId="12" xfId="0" applyFont="1" applyFill="1" applyBorder="1"/>
    <xf numFmtId="9" fontId="5" fillId="0" borderId="12" xfId="0" applyNumberFormat="1" applyFont="1" applyBorder="1"/>
    <xf numFmtId="0" fontId="5" fillId="3" borderId="16" xfId="0" applyFont="1" applyFill="1" applyBorder="1"/>
    <xf numFmtId="0" fontId="5" fillId="3" borderId="0" xfId="0" applyFont="1" applyFill="1" applyBorder="1"/>
    <xf numFmtId="2" fontId="5" fillId="3" borderId="12" xfId="0" applyNumberFormat="1" applyFont="1" applyFill="1" applyBorder="1" applyAlignment="1">
      <alignment horizontal="center" vertical="center"/>
    </xf>
    <xf numFmtId="2" fontId="14" fillId="3" borderId="0" xfId="0" applyNumberFormat="1" applyFont="1" applyFill="1" applyBorder="1"/>
    <xf numFmtId="0" fontId="14" fillId="3" borderId="0" xfId="0" applyFont="1" applyFill="1" applyBorder="1"/>
    <xf numFmtId="9" fontId="4" fillId="3" borderId="12" xfId="1" applyFont="1" applyFill="1" applyBorder="1" applyAlignment="1">
      <alignment horizontal="center" vertical="center"/>
    </xf>
    <xf numFmtId="2" fontId="17" fillId="3" borderId="12" xfId="0" applyNumberFormat="1" applyFont="1" applyFill="1" applyBorder="1" applyAlignment="1"/>
    <xf numFmtId="2" fontId="17" fillId="3" borderId="0" xfId="0" applyNumberFormat="1" applyFont="1" applyFill="1" applyBorder="1" applyAlignment="1"/>
    <xf numFmtId="2" fontId="17" fillId="3" borderId="0" xfId="0" applyNumberFormat="1" applyFont="1" applyFill="1" applyBorder="1"/>
    <xf numFmtId="0" fontId="19" fillId="0" borderId="0" xfId="0" applyFont="1" applyFill="1" applyBorder="1" applyAlignment="1">
      <alignment horizontal="left"/>
    </xf>
    <xf numFmtId="0" fontId="17" fillId="4" borderId="0" xfId="0" applyFont="1" applyFill="1" applyBorder="1" applyAlignment="1"/>
    <xf numFmtId="0" fontId="4" fillId="7" borderId="12" xfId="0" applyFont="1" applyFill="1" applyBorder="1"/>
    <xf numFmtId="0" fontId="5" fillId="7" borderId="12" xfId="0" applyFont="1" applyFill="1" applyBorder="1"/>
    <xf numFmtId="9" fontId="5" fillId="3" borderId="12" xfId="1" applyFont="1" applyFill="1" applyBorder="1"/>
    <xf numFmtId="9" fontId="5" fillId="0" borderId="12" xfId="1" quotePrefix="1" applyFont="1" applyBorder="1" applyAlignment="1">
      <alignment horizontal="right"/>
    </xf>
    <xf numFmtId="9" fontId="5" fillId="3" borderId="0" xfId="1" applyFont="1" applyFill="1" applyBorder="1"/>
    <xf numFmtId="9" fontId="5" fillId="0" borderId="0" xfId="1" quotePrefix="1" applyFont="1" applyBorder="1" applyAlignment="1">
      <alignment horizontal="right"/>
    </xf>
    <xf numFmtId="0" fontId="5" fillId="0" borderId="0" xfId="0" applyFont="1" applyFill="1" applyBorder="1"/>
    <xf numFmtId="0" fontId="19" fillId="0" borderId="12" xfId="0" applyFont="1" applyFill="1" applyBorder="1" applyAlignment="1">
      <alignment horizontal="center" vertical="top" wrapText="1"/>
    </xf>
    <xf numFmtId="0" fontId="5" fillId="0" borderId="16" xfId="0" applyFont="1" applyBorder="1"/>
    <xf numFmtId="9" fontId="5" fillId="3" borderId="12" xfId="1" applyFont="1" applyFill="1" applyBorder="1" applyAlignment="1">
      <alignment horizontal="center"/>
    </xf>
    <xf numFmtId="1" fontId="19" fillId="3" borderId="0" xfId="0" applyNumberFormat="1" applyFont="1" applyFill="1"/>
    <xf numFmtId="1" fontId="14" fillId="3" borderId="12" xfId="0" applyNumberFormat="1" applyFont="1" applyFill="1" applyBorder="1"/>
    <xf numFmtId="0" fontId="4" fillId="3" borderId="12" xfId="0" applyFont="1" applyFill="1" applyBorder="1"/>
    <xf numFmtId="9" fontId="4" fillId="3" borderId="12" xfId="1" applyFont="1" applyFill="1" applyBorder="1" applyAlignment="1">
      <alignment horizontal="center"/>
    </xf>
    <xf numFmtId="2" fontId="19" fillId="0" borderId="0" xfId="0" applyNumberFormat="1" applyFont="1"/>
    <xf numFmtId="1" fontId="17" fillId="0" borderId="0" xfId="3" applyNumberFormat="1" applyFont="1" applyBorder="1" applyAlignment="1">
      <alignment vertical="center"/>
    </xf>
    <xf numFmtId="1" fontId="17" fillId="0" borderId="0" xfId="3" applyNumberFormat="1" applyFont="1" applyBorder="1" applyAlignment="1">
      <alignment horizontal="right" vertical="center"/>
    </xf>
    <xf numFmtId="1" fontId="19" fillId="0" borderId="0" xfId="0" applyNumberFormat="1" applyFont="1"/>
    <xf numFmtId="1" fontId="19" fillId="0" borderId="0" xfId="0" applyNumberFormat="1" applyFont="1" applyBorder="1" applyAlignment="1">
      <alignment horizontal="center"/>
    </xf>
    <xf numFmtId="1" fontId="5" fillId="3" borderId="12" xfId="0" applyNumberFormat="1" applyFont="1" applyFill="1" applyBorder="1" applyAlignment="1">
      <alignment horizontal="center"/>
    </xf>
    <xf numFmtId="0" fontId="5" fillId="3" borderId="0" xfId="0" applyFont="1" applyFill="1" applyBorder="1" applyAlignment="1">
      <alignment horizontal="left"/>
    </xf>
    <xf numFmtId="9" fontId="5" fillId="3" borderId="0" xfId="1" applyFont="1" applyFill="1"/>
    <xf numFmtId="0" fontId="19" fillId="3" borderId="0" xfId="0" applyFont="1" applyFill="1"/>
    <xf numFmtId="1" fontId="4" fillId="3" borderId="12" xfId="0" applyNumberFormat="1" applyFont="1" applyFill="1" applyBorder="1" applyAlignment="1">
      <alignment horizontal="center"/>
    </xf>
    <xf numFmtId="0" fontId="10" fillId="3" borderId="0" xfId="0" applyFont="1" applyFill="1"/>
    <xf numFmtId="1" fontId="5" fillId="0" borderId="0" xfId="0" applyNumberFormat="1" applyFont="1" applyBorder="1"/>
    <xf numFmtId="2" fontId="14" fillId="0" borderId="0" xfId="0" applyNumberFormat="1" applyFont="1" applyBorder="1"/>
    <xf numFmtId="1" fontId="14" fillId="0" borderId="11" xfId="0" applyNumberFormat="1" applyFont="1" applyBorder="1" applyAlignment="1">
      <alignment horizontal="center"/>
    </xf>
    <xf numFmtId="2" fontId="4" fillId="0" borderId="12" xfId="0" applyNumberFormat="1" applyFont="1" applyBorder="1" applyAlignment="1">
      <alignment horizontal="center" vertical="center" wrapText="1"/>
    </xf>
    <xf numFmtId="1" fontId="5" fillId="0" borderId="12" xfId="0" applyNumberFormat="1" applyFont="1" applyBorder="1" applyAlignment="1">
      <alignment horizontal="center" vertical="center" wrapText="1"/>
    </xf>
    <xf numFmtId="0" fontId="14" fillId="0" borderId="0" xfId="0" applyFont="1" applyBorder="1"/>
    <xf numFmtId="1" fontId="14" fillId="0" borderId="0" xfId="0" applyNumberFormat="1" applyFont="1" applyBorder="1"/>
    <xf numFmtId="0" fontId="19" fillId="3" borderId="0" xfId="0" applyFont="1" applyFill="1" applyBorder="1" applyAlignment="1">
      <alignment horizontal="left"/>
    </xf>
    <xf numFmtId="0" fontId="4" fillId="3" borderId="0" xfId="0" applyFont="1" applyFill="1" applyBorder="1" applyAlignment="1">
      <alignment horizontal="right"/>
    </xf>
    <xf numFmtId="2" fontId="21" fillId="3" borderId="0" xfId="0" applyNumberFormat="1" applyFont="1" applyFill="1" applyBorder="1" applyAlignment="1">
      <alignment horizontal="center" vertical="top" wrapText="1"/>
    </xf>
    <xf numFmtId="9" fontId="21" fillId="3" borderId="0" xfId="1" applyFont="1" applyFill="1" applyBorder="1" applyAlignment="1">
      <alignment horizontal="center" vertical="top" wrapText="1"/>
    </xf>
    <xf numFmtId="2" fontId="4" fillId="3" borderId="0" xfId="0" applyNumberFormat="1" applyFont="1" applyFill="1" applyBorder="1" applyAlignment="1">
      <alignment vertical="center"/>
    </xf>
    <xf numFmtId="9" fontId="4" fillId="3" borderId="0" xfId="1" applyFont="1" applyFill="1" applyBorder="1" applyAlignment="1">
      <alignment vertical="center"/>
    </xf>
    <xf numFmtId="0" fontId="5" fillId="3" borderId="0" xfId="0" applyFont="1" applyFill="1" applyAlignment="1">
      <alignment horizontal="right"/>
    </xf>
    <xf numFmtId="0" fontId="14" fillId="0" borderId="0" xfId="0" applyFont="1"/>
    <xf numFmtId="1" fontId="14" fillId="0" borderId="0" xfId="0" applyNumberFormat="1" applyFont="1"/>
    <xf numFmtId="2" fontId="14" fillId="0" borderId="0" xfId="0" applyNumberFormat="1" applyFont="1"/>
    <xf numFmtId="0" fontId="6" fillId="0" borderId="0" xfId="3" applyFont="1"/>
    <xf numFmtId="0" fontId="14" fillId="0" borderId="0" xfId="3" applyFont="1"/>
    <xf numFmtId="0" fontId="6" fillId="0" borderId="0" xfId="3" applyFont="1" applyAlignment="1">
      <alignment vertical="center"/>
    </xf>
    <xf numFmtId="2" fontId="6" fillId="7" borderId="12" xfId="3" applyNumberFormat="1" applyFont="1" applyFill="1" applyBorder="1" applyAlignment="1">
      <alignment horizontal="center" vertical="top" wrapText="1"/>
    </xf>
    <xf numFmtId="0" fontId="23" fillId="0" borderId="12" xfId="3" applyFont="1" applyFill="1" applyBorder="1" applyAlignment="1">
      <alignment horizontal="center" wrapText="1"/>
    </xf>
    <xf numFmtId="0" fontId="8" fillId="0" borderId="12" xfId="3" applyFont="1" applyBorder="1" applyAlignment="1">
      <alignment horizontal="center"/>
    </xf>
    <xf numFmtId="2" fontId="14" fillId="0" borderId="12" xfId="3" applyNumberFormat="1" applyFont="1" applyBorder="1" applyAlignment="1" applyProtection="1">
      <alignment horizontal="center"/>
      <protection locked="0"/>
    </xf>
    <xf numFmtId="2" fontId="18" fillId="0" borderId="12" xfId="4" applyNumberFormat="1" applyFont="1" applyBorder="1" applyAlignment="1">
      <alignment horizontal="center"/>
    </xf>
    <xf numFmtId="2" fontId="8" fillId="0" borderId="12" xfId="3" applyNumberFormat="1" applyFont="1" applyBorder="1" applyAlignment="1">
      <alignment horizontal="center"/>
    </xf>
    <xf numFmtId="9" fontId="8" fillId="0" borderId="12" xfId="5" applyFont="1" applyBorder="1" applyAlignment="1">
      <alignment horizontal="center"/>
    </xf>
    <xf numFmtId="0" fontId="14" fillId="0" borderId="12" xfId="3" applyFont="1" applyBorder="1" applyProtection="1">
      <protection locked="0"/>
    </xf>
    <xf numFmtId="2" fontId="5" fillId="0" borderId="12" xfId="0" applyNumberFormat="1" applyFont="1" applyBorder="1" applyAlignment="1"/>
    <xf numFmtId="2" fontId="14" fillId="0" borderId="12" xfId="0" applyNumberFormat="1" applyFont="1" applyBorder="1" applyAlignment="1"/>
    <xf numFmtId="0" fontId="6" fillId="0" borderId="12" xfId="3" applyFont="1" applyBorder="1"/>
    <xf numFmtId="0" fontId="6" fillId="0" borderId="12" xfId="3" applyFont="1" applyFill="1" applyBorder="1" applyAlignment="1">
      <alignment horizontal="left" vertical="top" wrapText="1"/>
    </xf>
    <xf numFmtId="2" fontId="17" fillId="0" borderId="12" xfId="3" applyNumberFormat="1" applyFont="1" applyBorder="1" applyAlignment="1" applyProtection="1">
      <alignment horizontal="center"/>
      <protection locked="0"/>
    </xf>
    <xf numFmtId="2" fontId="6" fillId="0" borderId="12" xfId="3" applyNumberFormat="1" applyFont="1" applyBorder="1" applyAlignment="1">
      <alignment horizontal="center"/>
    </xf>
    <xf numFmtId="9" fontId="6" fillId="0" borderId="12" xfId="5" applyFont="1" applyBorder="1" applyAlignment="1">
      <alignment horizontal="center"/>
    </xf>
    <xf numFmtId="2" fontId="17" fillId="0" borderId="12" xfId="3" applyNumberFormat="1" applyFont="1" applyBorder="1" applyProtection="1">
      <protection locked="0"/>
    </xf>
    <xf numFmtId="2" fontId="4" fillId="0" borderId="12" xfId="0" applyNumberFormat="1" applyFont="1" applyBorder="1"/>
    <xf numFmtId="2" fontId="17" fillId="0" borderId="12" xfId="0" applyNumberFormat="1" applyFont="1" applyBorder="1" applyAlignment="1">
      <alignment horizontal="right"/>
    </xf>
    <xf numFmtId="2" fontId="6" fillId="0" borderId="0" xfId="3" applyNumberFormat="1" applyFont="1" applyBorder="1" applyAlignment="1">
      <alignment wrapText="1"/>
    </xf>
    <xf numFmtId="9" fontId="8" fillId="0" borderId="0" xfId="5" applyFont="1" applyBorder="1"/>
    <xf numFmtId="9" fontId="6" fillId="0" borderId="0" xfId="5" applyFont="1" applyBorder="1"/>
    <xf numFmtId="0" fontId="6" fillId="0" borderId="0" xfId="3" applyFont="1" applyBorder="1"/>
    <xf numFmtId="0" fontId="6" fillId="0" borderId="0" xfId="3" applyFont="1" applyFill="1" applyBorder="1" applyAlignment="1">
      <alignment horizontal="left" vertical="top" wrapText="1"/>
    </xf>
    <xf numFmtId="2" fontId="24" fillId="0" borderId="0" xfId="6" applyNumberFormat="1" applyFont="1" applyBorder="1"/>
    <xf numFmtId="2" fontId="6" fillId="0" borderId="0" xfId="3" applyNumberFormat="1" applyFont="1" applyBorder="1"/>
    <xf numFmtId="2" fontId="8" fillId="0" borderId="0" xfId="3" applyNumberFormat="1" applyFont="1"/>
    <xf numFmtId="0" fontId="23" fillId="3" borderId="12" xfId="3" applyFont="1" applyFill="1" applyBorder="1" applyAlignment="1">
      <alignment horizontal="center" wrapText="1"/>
    </xf>
    <xf numFmtId="0" fontId="8" fillId="3" borderId="0" xfId="3" applyFont="1" applyFill="1" applyBorder="1"/>
    <xf numFmtId="0" fontId="8" fillId="3" borderId="12" xfId="3" applyFont="1" applyFill="1" applyBorder="1" applyAlignment="1">
      <alignment horizontal="center"/>
    </xf>
    <xf numFmtId="2" fontId="14" fillId="3" borderId="12" xfId="3" applyNumberFormat="1" applyFont="1" applyFill="1" applyBorder="1" applyAlignment="1" applyProtection="1">
      <alignment horizontal="center"/>
      <protection locked="0"/>
    </xf>
    <xf numFmtId="2" fontId="8" fillId="3" borderId="12" xfId="3" applyNumberFormat="1" applyFont="1" applyFill="1" applyBorder="1" applyAlignment="1">
      <alignment horizontal="center"/>
    </xf>
    <xf numFmtId="9" fontId="8" fillId="3" borderId="12" xfId="5" applyFont="1" applyFill="1" applyBorder="1" applyAlignment="1">
      <alignment horizontal="center"/>
    </xf>
    <xf numFmtId="9" fontId="8" fillId="3" borderId="0" xfId="5" applyFont="1" applyFill="1" applyBorder="1"/>
    <xf numFmtId="0" fontId="6" fillId="3" borderId="12" xfId="3" applyFont="1" applyFill="1" applyBorder="1"/>
    <xf numFmtId="0" fontId="6" fillId="3" borderId="12" xfId="3" applyFont="1" applyFill="1" applyBorder="1" applyAlignment="1">
      <alignment horizontal="left" vertical="top" wrapText="1"/>
    </xf>
    <xf numFmtId="2" fontId="17" fillId="3" borderId="12" xfId="3" applyNumberFormat="1" applyFont="1" applyFill="1" applyBorder="1" applyAlignment="1" applyProtection="1">
      <alignment horizontal="center"/>
      <protection locked="0"/>
    </xf>
    <xf numFmtId="9" fontId="6" fillId="3" borderId="12" xfId="5" applyFont="1" applyFill="1" applyBorder="1" applyAlignment="1">
      <alignment horizontal="center"/>
    </xf>
    <xf numFmtId="9" fontId="6" fillId="3" borderId="0" xfId="5" applyFont="1" applyFill="1" applyBorder="1"/>
    <xf numFmtId="2" fontId="17" fillId="0" borderId="0" xfId="3" applyNumberFormat="1" applyFont="1" applyBorder="1" applyAlignment="1" applyProtection="1">
      <alignment horizontal="center"/>
      <protection locked="0"/>
    </xf>
    <xf numFmtId="9" fontId="6" fillId="0" borderId="0" xfId="5" applyFont="1" applyBorder="1" applyAlignment="1">
      <alignment horizontal="center"/>
    </xf>
    <xf numFmtId="0" fontId="6" fillId="0" borderId="0" xfId="0" applyFont="1" applyFill="1"/>
    <xf numFmtId="0" fontId="8" fillId="0" borderId="0" xfId="0" applyFont="1" applyFill="1"/>
    <xf numFmtId="2" fontId="8" fillId="0" borderId="0" xfId="0" applyNumberFormat="1" applyFont="1" applyFill="1"/>
    <xf numFmtId="0" fontId="6" fillId="6" borderId="25" xfId="0" applyFont="1" applyFill="1" applyBorder="1" applyAlignment="1">
      <alignment horizontal="center" vertical="top" wrapText="1"/>
    </xf>
    <xf numFmtId="0" fontId="6" fillId="6" borderId="12" xfId="0" applyFont="1" applyFill="1" applyBorder="1" applyAlignment="1">
      <alignment horizontal="center" vertical="top" wrapText="1"/>
    </xf>
    <xf numFmtId="0" fontId="6" fillId="6" borderId="26" xfId="0" applyFont="1" applyFill="1" applyBorder="1" applyAlignment="1">
      <alignment horizontal="center" vertical="top" wrapText="1"/>
    </xf>
    <xf numFmtId="0" fontId="8" fillId="3" borderId="16" xfId="0" applyFont="1" applyFill="1" applyBorder="1" applyAlignment="1">
      <alignment horizontal="left" vertical="top" wrapText="1"/>
    </xf>
    <xf numFmtId="2" fontId="4" fillId="3" borderId="0" xfId="0" applyNumberFormat="1" applyFont="1" applyFill="1"/>
    <xf numFmtId="2" fontId="4" fillId="0" borderId="0" xfId="0" applyNumberFormat="1" applyFont="1" applyFill="1"/>
    <xf numFmtId="0" fontId="4" fillId="3" borderId="15"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2" xfId="0" applyFont="1" applyFill="1" applyBorder="1" applyAlignment="1">
      <alignment horizontal="center"/>
    </xf>
    <xf numFmtId="0" fontId="5" fillId="3" borderId="12" xfId="0" applyFont="1" applyFill="1" applyBorder="1" applyAlignment="1">
      <alignment wrapText="1"/>
    </xf>
    <xf numFmtId="0" fontId="5" fillId="3" borderId="0" xfId="0" applyFont="1" applyFill="1" applyBorder="1" applyAlignment="1">
      <alignment wrapText="1"/>
    </xf>
    <xf numFmtId="9" fontId="4" fillId="3" borderId="12" xfId="1" applyFont="1" applyFill="1" applyBorder="1"/>
    <xf numFmtId="0" fontId="26" fillId="3" borderId="0" xfId="0" applyFont="1" applyFill="1"/>
    <xf numFmtId="0" fontId="26" fillId="0" borderId="0" xfId="0" applyFont="1"/>
    <xf numFmtId="0" fontId="19" fillId="0" borderId="7" xfId="0" applyFont="1" applyBorder="1" applyAlignment="1"/>
    <xf numFmtId="0" fontId="22" fillId="3" borderId="12" xfId="0" applyFont="1" applyFill="1" applyBorder="1" applyAlignment="1">
      <alignment horizontal="center"/>
    </xf>
    <xf numFmtId="0" fontId="5" fillId="3" borderId="12" xfId="0" applyFont="1" applyFill="1" applyBorder="1" applyAlignment="1">
      <alignment horizontal="center" vertical="top"/>
    </xf>
    <xf numFmtId="0" fontId="5" fillId="3" borderId="12" xfId="0" applyFont="1" applyFill="1" applyBorder="1" applyAlignment="1">
      <alignment vertical="top" wrapText="1"/>
    </xf>
    <xf numFmtId="2" fontId="14" fillId="3" borderId="12" xfId="3" applyNumberFormat="1" applyFont="1" applyFill="1" applyBorder="1" applyAlignment="1">
      <alignment horizontal="center" vertical="center"/>
    </xf>
    <xf numFmtId="2" fontId="27" fillId="3" borderId="15" xfId="3" applyNumberFormat="1" applyFont="1" applyFill="1" applyBorder="1" applyAlignment="1">
      <alignment horizontal="center" vertical="center"/>
    </xf>
    <xf numFmtId="0" fontId="14" fillId="3" borderId="0" xfId="0" applyFont="1" applyFill="1"/>
    <xf numFmtId="2" fontId="17" fillId="3" borderId="12" xfId="3" applyNumberFormat="1" applyFont="1" applyFill="1" applyBorder="1" applyAlignment="1">
      <alignment horizontal="center" vertical="center"/>
    </xf>
    <xf numFmtId="2" fontId="17" fillId="3" borderId="12" xfId="3" applyNumberFormat="1" applyFont="1" applyFill="1" applyBorder="1" applyAlignment="1">
      <alignment horizontal="center" vertical="center" wrapText="1"/>
    </xf>
    <xf numFmtId="2" fontId="14" fillId="0" borderId="0" xfId="3" applyNumberFormat="1" applyFont="1" applyBorder="1" applyAlignment="1">
      <alignment vertical="center" wrapText="1"/>
    </xf>
    <xf numFmtId="0" fontId="14" fillId="0" borderId="0" xfId="3" applyFont="1" applyBorder="1" applyAlignment="1">
      <alignment vertical="center" wrapText="1"/>
    </xf>
    <xf numFmtId="0" fontId="4" fillId="0" borderId="0" xfId="0" applyFont="1" applyBorder="1"/>
    <xf numFmtId="0" fontId="6" fillId="6" borderId="25" xfId="0" applyFont="1" applyFill="1" applyBorder="1" applyAlignment="1">
      <alignment horizontal="center" wrapText="1"/>
    </xf>
    <xf numFmtId="0" fontId="6" fillId="6" borderId="12" xfId="0" applyFont="1" applyFill="1" applyBorder="1" applyAlignment="1">
      <alignment horizontal="center" wrapText="1"/>
    </xf>
    <xf numFmtId="0" fontId="6" fillId="6" borderId="26" xfId="0" applyFont="1" applyFill="1" applyBorder="1" applyAlignment="1">
      <alignment horizontal="center" wrapText="1"/>
    </xf>
    <xf numFmtId="0" fontId="8" fillId="3" borderId="16" xfId="0" applyFont="1" applyFill="1" applyBorder="1" applyAlignment="1">
      <alignment horizontal="left"/>
    </xf>
    <xf numFmtId="2" fontId="4" fillId="0" borderId="0" xfId="0" applyNumberFormat="1" applyFont="1" applyFill="1" applyBorder="1"/>
    <xf numFmtId="2" fontId="5" fillId="0" borderId="12" xfId="0" quotePrefix="1" applyNumberFormat="1" applyFont="1" applyBorder="1"/>
    <xf numFmtId="9" fontId="5" fillId="0" borderId="12" xfId="1" quotePrefix="1" applyFont="1" applyBorder="1"/>
    <xf numFmtId="2" fontId="4" fillId="3" borderId="12" xfId="0" applyNumberFormat="1" applyFont="1" applyFill="1" applyBorder="1" applyAlignment="1">
      <alignment horizontal="center" vertical="top" wrapText="1"/>
    </xf>
    <xf numFmtId="2" fontId="4" fillId="3" borderId="12" xfId="0" applyNumberFormat="1" applyFont="1" applyFill="1" applyBorder="1" applyAlignment="1">
      <alignment horizontal="center" vertical="center"/>
    </xf>
    <xf numFmtId="2" fontId="4" fillId="3" borderId="9" xfId="0" applyNumberFormat="1" applyFont="1" applyFill="1" applyBorder="1" applyAlignment="1">
      <alignment horizontal="center" vertical="center"/>
    </xf>
    <xf numFmtId="0" fontId="9" fillId="0" borderId="0" xfId="0" applyFont="1"/>
    <xf numFmtId="0" fontId="4" fillId="0" borderId="0" xfId="0" applyFont="1" applyBorder="1" applyAlignment="1">
      <alignment horizontal="left" vertical="center"/>
    </xf>
    <xf numFmtId="0" fontId="19" fillId="0" borderId="0" xfId="0" applyFont="1" applyBorder="1" applyAlignment="1">
      <alignment horizontal="center" vertical="center"/>
    </xf>
    <xf numFmtId="0" fontId="4" fillId="0" borderId="11" xfId="0" applyFont="1" applyFill="1" applyBorder="1" applyAlignment="1"/>
    <xf numFmtId="0" fontId="5" fillId="0" borderId="0" xfId="0" applyFont="1" applyBorder="1" applyAlignment="1">
      <alignment horizontal="center" vertical="top" wrapText="1"/>
    </xf>
    <xf numFmtId="2" fontId="5" fillId="3" borderId="12" xfId="0" applyNumberFormat="1" applyFont="1" applyFill="1" applyBorder="1" applyAlignment="1">
      <alignment horizontal="right"/>
    </xf>
    <xf numFmtId="0" fontId="4" fillId="3" borderId="12" xfId="0" applyFont="1" applyFill="1" applyBorder="1" applyAlignment="1">
      <alignment horizontal="right"/>
    </xf>
    <xf numFmtId="0" fontId="17" fillId="7" borderId="12" xfId="0" applyFont="1" applyFill="1" applyBorder="1" applyAlignment="1">
      <alignment horizontal="center"/>
    </xf>
    <xf numFmtId="0" fontId="14" fillId="3" borderId="12" xfId="3" applyFont="1" applyFill="1" applyBorder="1"/>
    <xf numFmtId="2" fontId="14" fillId="3" borderId="12" xfId="3" applyNumberFormat="1" applyFont="1" applyFill="1" applyBorder="1"/>
    <xf numFmtId="2" fontId="5" fillId="3" borderId="12" xfId="1" applyNumberFormat="1" applyFont="1" applyFill="1" applyBorder="1"/>
    <xf numFmtId="0" fontId="14" fillId="0" borderId="2" xfId="0" applyFont="1" applyFill="1" applyBorder="1" applyAlignment="1">
      <alignment vertical="top" wrapText="1"/>
    </xf>
    <xf numFmtId="2" fontId="14" fillId="0" borderId="0" xfId="3" applyNumberFormat="1" applyFont="1" applyBorder="1"/>
    <xf numFmtId="0" fontId="5" fillId="3" borderId="12" xfId="0" applyFont="1" applyFill="1" applyBorder="1" applyAlignment="1">
      <alignment vertical="center"/>
    </xf>
    <xf numFmtId="9" fontId="5" fillId="3" borderId="12" xfId="1" applyFont="1" applyFill="1" applyBorder="1" applyAlignment="1">
      <alignment vertical="center"/>
    </xf>
    <xf numFmtId="0" fontId="5" fillId="0" borderId="0" xfId="0" applyFont="1" applyAlignment="1">
      <alignment wrapText="1"/>
    </xf>
    <xf numFmtId="0" fontId="4" fillId="0" borderId="0" xfId="0" applyFont="1" applyFill="1" applyBorder="1" applyAlignment="1">
      <alignment horizontal="left" vertical="center"/>
    </xf>
    <xf numFmtId="0" fontId="5"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5" fillId="0" borderId="0" xfId="0" applyFont="1" applyFill="1" applyBorder="1" applyAlignment="1">
      <alignment horizontal="center" vertical="top" wrapText="1"/>
    </xf>
    <xf numFmtId="0" fontId="5" fillId="0" borderId="0" xfId="0" applyFont="1" applyFill="1" applyBorder="1" applyAlignment="1">
      <alignment horizontal="right"/>
    </xf>
    <xf numFmtId="0" fontId="5" fillId="0" borderId="12" xfId="0" applyFont="1" applyFill="1" applyBorder="1" applyAlignment="1">
      <alignment horizontal="center"/>
    </xf>
    <xf numFmtId="0" fontId="5" fillId="0" borderId="9" xfId="0" applyFont="1" applyFill="1" applyBorder="1" applyAlignment="1">
      <alignment horizontal="center"/>
    </xf>
    <xf numFmtId="0" fontId="5" fillId="0" borderId="11" xfId="0" applyFont="1" applyFill="1" applyBorder="1" applyAlignment="1">
      <alignment horizontal="center"/>
    </xf>
    <xf numFmtId="1" fontId="5" fillId="3" borderId="12" xfId="0" applyNumberFormat="1" applyFont="1" applyFill="1" applyBorder="1" applyAlignment="1">
      <alignment horizontal="right"/>
    </xf>
    <xf numFmtId="9" fontId="4" fillId="0" borderId="12" xfId="1" applyFont="1" applyFill="1" applyBorder="1"/>
    <xf numFmtId="0" fontId="3" fillId="0" borderId="12" xfId="0" applyFont="1" applyBorder="1"/>
    <xf numFmtId="0" fontId="4" fillId="0" borderId="12" xfId="0" applyFont="1" applyBorder="1" applyAlignment="1">
      <alignment wrapText="1"/>
    </xf>
    <xf numFmtId="1" fontId="4" fillId="0" borderId="12" xfId="0" applyNumberFormat="1" applyFont="1" applyBorder="1" applyAlignment="1"/>
    <xf numFmtId="0" fontId="4" fillId="0" borderId="12" xfId="0" applyFont="1" applyBorder="1" applyAlignment="1">
      <alignment horizontal="center"/>
    </xf>
    <xf numFmtId="0" fontId="5" fillId="3" borderId="0" xfId="0" applyFont="1" applyFill="1" applyBorder="1" applyAlignment="1">
      <alignment horizontal="center" wrapText="1"/>
    </xf>
    <xf numFmtId="0" fontId="4" fillId="3" borderId="0" xfId="0" applyFont="1" applyFill="1" applyBorder="1" applyAlignment="1">
      <alignment horizontal="left" vertical="center" wrapText="1"/>
    </xf>
    <xf numFmtId="2" fontId="4" fillId="3" borderId="0" xfId="0" applyNumberFormat="1" applyFont="1" applyFill="1" applyBorder="1" applyAlignment="1">
      <alignment horizontal="center"/>
    </xf>
    <xf numFmtId="9" fontId="5" fillId="3" borderId="0" xfId="1" applyFont="1" applyFill="1" applyBorder="1" applyAlignment="1">
      <alignment horizontal="center" vertical="center"/>
    </xf>
    <xf numFmtId="2" fontId="14" fillId="3" borderId="15" xfId="3" applyNumberFormat="1" applyFont="1" applyFill="1" applyBorder="1" applyAlignment="1">
      <alignment horizontal="center" vertical="center"/>
    </xf>
    <xf numFmtId="0" fontId="4" fillId="7" borderId="12" xfId="0" applyFont="1" applyFill="1" applyBorder="1" applyAlignment="1">
      <alignment horizontal="center" vertical="top" wrapText="1"/>
    </xf>
    <xf numFmtId="0" fontId="5" fillId="0" borderId="12" xfId="0" applyFont="1" applyBorder="1" applyAlignment="1">
      <alignment horizontal="center"/>
    </xf>
    <xf numFmtId="0" fontId="5" fillId="0" borderId="0" xfId="0" applyFont="1" applyAlignment="1">
      <alignment horizontal="center"/>
    </xf>
    <xf numFmtId="0" fontId="5" fillId="0" borderId="9" xfId="0" applyFont="1" applyBorder="1" applyAlignment="1">
      <alignment horizontal="center"/>
    </xf>
    <xf numFmtId="0" fontId="5" fillId="0" borderId="11" xfId="0" applyFont="1" applyBorder="1" applyAlignment="1">
      <alignment horizontal="center"/>
    </xf>
    <xf numFmtId="2" fontId="4" fillId="0" borderId="0" xfId="0" applyNumberFormat="1" applyFont="1" applyBorder="1" applyAlignment="1">
      <alignment horizontal="center" vertical="top" wrapText="1"/>
    </xf>
    <xf numFmtId="9" fontId="4" fillId="0" borderId="0" xfId="1" applyFont="1" applyBorder="1" applyAlignment="1">
      <alignment horizontal="center" vertical="top" wrapText="1"/>
    </xf>
    <xf numFmtId="0" fontId="0" fillId="0" borderId="12" xfId="0" applyFill="1" applyBorder="1"/>
    <xf numFmtId="2" fontId="4" fillId="0" borderId="12" xfId="0" applyNumberFormat="1" applyFont="1" applyFill="1" applyBorder="1" applyAlignment="1">
      <alignment horizontal="center"/>
    </xf>
    <xf numFmtId="2" fontId="5" fillId="3" borderId="12" xfId="0" applyNumberFormat="1" applyFont="1" applyFill="1" applyBorder="1" applyAlignment="1">
      <alignment horizontal="center"/>
    </xf>
    <xf numFmtId="0" fontId="14" fillId="0" borderId="1" xfId="0" applyFont="1" applyBorder="1" applyAlignment="1">
      <alignment horizontal="center" wrapText="1"/>
    </xf>
    <xf numFmtId="0" fontId="14" fillId="0" borderId="2" xfId="0" applyFont="1" applyBorder="1" applyAlignment="1">
      <alignment horizontal="center" wrapText="1"/>
    </xf>
    <xf numFmtId="0" fontId="0" fillId="0" borderId="12" xfId="0" applyBorder="1"/>
    <xf numFmtId="9" fontId="17" fillId="0" borderId="11" xfId="1" applyFont="1" applyBorder="1"/>
    <xf numFmtId="0" fontId="5" fillId="3" borderId="12" xfId="0" applyNumberFormat="1" applyFont="1" applyFill="1" applyBorder="1"/>
    <xf numFmtId="165" fontId="17" fillId="0" borderId="0" xfId="3" applyNumberFormat="1" applyFont="1" applyBorder="1" applyAlignment="1">
      <alignment horizontal="right"/>
    </xf>
    <xf numFmtId="2" fontId="14" fillId="3" borderId="25" xfId="0" applyNumberFormat="1" applyFont="1" applyFill="1" applyBorder="1" applyAlignment="1">
      <alignment horizontal="center"/>
    </xf>
    <xf numFmtId="2" fontId="4" fillId="3" borderId="27" xfId="0" applyNumberFormat="1" applyFont="1" applyFill="1" applyBorder="1" applyAlignment="1">
      <alignment horizontal="center"/>
    </xf>
    <xf numFmtId="2" fontId="3" fillId="0" borderId="12" xfId="0" applyNumberFormat="1" applyFont="1" applyBorder="1" applyAlignment="1">
      <alignment horizontal="center"/>
    </xf>
    <xf numFmtId="165" fontId="17" fillId="0" borderId="12" xfId="0" applyNumberFormat="1" applyFont="1" applyBorder="1"/>
    <xf numFmtId="2" fontId="17" fillId="0" borderId="12" xfId="0" applyNumberFormat="1" applyFont="1" applyBorder="1" applyAlignment="1">
      <alignment horizontal="center"/>
    </xf>
    <xf numFmtId="0" fontId="17" fillId="3" borderId="28" xfId="0" applyNumberFormat="1" applyFont="1" applyFill="1" applyBorder="1" applyAlignment="1">
      <alignment horizontal="center"/>
    </xf>
    <xf numFmtId="0" fontId="14" fillId="3" borderId="41" xfId="0" applyNumberFormat="1" applyFont="1" applyFill="1" applyBorder="1" applyAlignment="1">
      <alignment horizontal="center"/>
    </xf>
    <xf numFmtId="0" fontId="14" fillId="3" borderId="12" xfId="0" applyNumberFormat="1" applyFont="1" applyFill="1" applyBorder="1" applyAlignment="1">
      <alignment horizontal="center"/>
    </xf>
    <xf numFmtId="0" fontId="4" fillId="3" borderId="12" xfId="0" applyNumberFormat="1" applyFont="1" applyFill="1" applyBorder="1" applyAlignment="1">
      <alignment horizontal="center"/>
    </xf>
    <xf numFmtId="0" fontId="5" fillId="3" borderId="12" xfId="0" applyNumberFormat="1" applyFont="1" applyFill="1" applyBorder="1" applyAlignment="1">
      <alignment horizontal="center"/>
    </xf>
    <xf numFmtId="0" fontId="5" fillId="3" borderId="12" xfId="0" applyNumberFormat="1" applyFont="1" applyFill="1" applyBorder="1" applyAlignment="1">
      <alignment horizontal="center" vertical="top" wrapText="1"/>
    </xf>
    <xf numFmtId="165" fontId="14" fillId="3" borderId="12" xfId="0" applyNumberFormat="1" applyFont="1" applyFill="1" applyBorder="1" applyAlignment="1">
      <alignment horizontal="center"/>
    </xf>
    <xf numFmtId="165" fontId="17" fillId="3" borderId="12" xfId="0" applyNumberFormat="1" applyFont="1" applyFill="1" applyBorder="1" applyAlignment="1">
      <alignment horizontal="center"/>
    </xf>
    <xf numFmtId="2" fontId="17" fillId="3" borderId="12" xfId="3" applyNumberFormat="1" applyFont="1" applyFill="1" applyBorder="1" applyAlignment="1">
      <alignment horizontal="center"/>
    </xf>
    <xf numFmtId="0" fontId="5" fillId="0" borderId="12" xfId="0" applyNumberFormat="1" applyFont="1" applyFill="1" applyBorder="1" applyAlignment="1">
      <alignment horizontal="center"/>
    </xf>
    <xf numFmtId="0" fontId="4" fillId="0" borderId="12" xfId="0" applyNumberFormat="1" applyFont="1" applyBorder="1" applyAlignment="1">
      <alignment horizontal="center"/>
    </xf>
    <xf numFmtId="0" fontId="14" fillId="0" borderId="12" xfId="3" applyNumberFormat="1" applyFont="1" applyBorder="1" applyAlignment="1">
      <alignment horizontal="center"/>
    </xf>
    <xf numFmtId="0" fontId="14" fillId="0" borderId="15" xfId="3" applyNumberFormat="1" applyFont="1" applyBorder="1" applyAlignment="1">
      <alignment horizontal="center"/>
    </xf>
    <xf numFmtId="0" fontId="14" fillId="0" borderId="21" xfId="3" applyNumberFormat="1" applyFont="1" applyBorder="1" applyAlignment="1">
      <alignment horizontal="center"/>
    </xf>
    <xf numFmtId="0" fontId="5" fillId="4" borderId="12" xfId="0" applyNumberFormat="1" applyFont="1" applyFill="1" applyBorder="1" applyAlignment="1">
      <alignment horizontal="center"/>
    </xf>
    <xf numFmtId="0" fontId="14" fillId="3" borderId="12" xfId="0" applyFont="1" applyFill="1" applyBorder="1" applyAlignment="1">
      <alignment horizontal="left"/>
    </xf>
    <xf numFmtId="2" fontId="5" fillId="0" borderId="12" xfId="0" applyNumberFormat="1" applyFont="1" applyFill="1" applyBorder="1"/>
    <xf numFmtId="165" fontId="1" fillId="3" borderId="12" xfId="4" applyNumberFormat="1" applyFont="1" applyFill="1" applyBorder="1"/>
    <xf numFmtId="0" fontId="5" fillId="8" borderId="0" xfId="0" applyFont="1" applyFill="1"/>
    <xf numFmtId="1" fontId="17" fillId="8" borderId="12" xfId="0" applyNumberFormat="1" applyFont="1" applyFill="1" applyBorder="1" applyAlignment="1"/>
    <xf numFmtId="0" fontId="4" fillId="0" borderId="12" xfId="0" applyFont="1" applyFill="1" applyBorder="1"/>
    <xf numFmtId="1" fontId="4" fillId="0" borderId="42" xfId="0" applyNumberFormat="1" applyFont="1" applyBorder="1" applyAlignment="1">
      <alignment horizontal="center"/>
    </xf>
    <xf numFmtId="1" fontId="4" fillId="0" borderId="46" xfId="0" applyNumberFormat="1" applyFont="1" applyBorder="1" applyAlignment="1">
      <alignment horizontal="center"/>
    </xf>
    <xf numFmtId="1" fontId="14" fillId="0" borderId="25" xfId="0" applyNumberFormat="1" applyFont="1" applyBorder="1" applyAlignment="1">
      <alignment horizontal="center"/>
    </xf>
    <xf numFmtId="2" fontId="5" fillId="0" borderId="26" xfId="0" applyNumberFormat="1" applyFont="1" applyBorder="1" applyAlignment="1">
      <alignment horizontal="center" vertical="center" wrapText="1"/>
    </xf>
    <xf numFmtId="1" fontId="14" fillId="0" borderId="27" xfId="0" applyNumberFormat="1" applyFont="1" applyBorder="1" applyAlignment="1">
      <alignment horizontal="center"/>
    </xf>
    <xf numFmtId="2" fontId="4" fillId="0" borderId="47" xfId="0" applyNumberFormat="1" applyFont="1" applyBorder="1" applyAlignment="1">
      <alignment horizontal="center" vertical="center" wrapText="1"/>
    </xf>
    <xf numFmtId="1" fontId="14" fillId="0" borderId="38" xfId="0" applyNumberFormat="1" applyFont="1" applyBorder="1" applyAlignment="1">
      <alignment horizontal="center"/>
    </xf>
    <xf numFmtId="2" fontId="4" fillId="0" borderId="47" xfId="0" applyNumberFormat="1" applyFont="1" applyBorder="1" applyAlignment="1">
      <alignment horizontal="center"/>
    </xf>
    <xf numFmtId="1" fontId="5" fillId="0" borderId="47" xfId="0" applyNumberFormat="1" applyFont="1" applyBorder="1" applyAlignment="1">
      <alignment horizontal="center" vertical="center" wrapText="1"/>
    </xf>
    <xf numFmtId="2" fontId="5" fillId="0" borderId="28" xfId="0" applyNumberFormat="1" applyFont="1" applyBorder="1" applyAlignment="1">
      <alignment horizontal="center" vertical="center" wrapText="1"/>
    </xf>
    <xf numFmtId="0" fontId="4" fillId="0" borderId="46" xfId="0" applyFont="1" applyFill="1" applyBorder="1" applyAlignment="1">
      <alignment horizontal="left" vertical="center" wrapText="1"/>
    </xf>
    <xf numFmtId="0" fontId="4" fillId="0" borderId="43" xfId="0" applyFont="1" applyFill="1" applyBorder="1" applyAlignment="1">
      <alignment horizontal="left" vertical="center" wrapText="1"/>
    </xf>
    <xf numFmtId="2" fontId="4" fillId="0" borderId="46" xfId="0" applyNumberFormat="1" applyFont="1" applyBorder="1" applyAlignment="1">
      <alignment horizontal="center"/>
    </xf>
    <xf numFmtId="2" fontId="4" fillId="0" borderId="43" xfId="0" applyNumberFormat="1" applyFont="1" applyBorder="1" applyAlignment="1">
      <alignment horizontal="center"/>
    </xf>
    <xf numFmtId="1" fontId="14" fillId="0" borderId="48" xfId="0" applyNumberFormat="1" applyFont="1" applyBorder="1" applyAlignment="1">
      <alignment horizontal="center"/>
    </xf>
    <xf numFmtId="2" fontId="4" fillId="0" borderId="16" xfId="0" applyNumberFormat="1" applyFont="1" applyBorder="1" applyAlignment="1">
      <alignment horizontal="center" vertical="center" wrapText="1"/>
    </xf>
    <xf numFmtId="1" fontId="14" fillId="0" borderId="8" xfId="0" applyNumberFormat="1" applyFont="1" applyBorder="1" applyAlignment="1">
      <alignment horizontal="center"/>
    </xf>
    <xf numFmtId="2" fontId="4" fillId="0" borderId="16" xfId="0" applyNumberFormat="1" applyFont="1" applyBorder="1" applyAlignment="1">
      <alignment horizontal="center"/>
    </xf>
    <xf numFmtId="1" fontId="5" fillId="0" borderId="16" xfId="0" applyNumberFormat="1" applyFont="1" applyBorder="1" applyAlignment="1">
      <alignment horizontal="center" vertical="center" wrapText="1"/>
    </xf>
    <xf numFmtId="2" fontId="5" fillId="0" borderId="33" xfId="0" applyNumberFormat="1" applyFont="1" applyBorder="1" applyAlignment="1">
      <alignment horizontal="center" vertical="center" wrapText="1"/>
    </xf>
    <xf numFmtId="0" fontId="5" fillId="0" borderId="42" xfId="0" applyFont="1" applyBorder="1" applyAlignment="1">
      <alignment horizontal="left" vertical="center" wrapText="1"/>
    </xf>
    <xf numFmtId="0" fontId="5" fillId="0" borderId="46" xfId="0" applyFont="1" applyBorder="1" applyAlignment="1">
      <alignment horizontal="left" vertical="center" wrapText="1"/>
    </xf>
    <xf numFmtId="1" fontId="5" fillId="0" borderId="46" xfId="0" applyNumberFormat="1" applyFont="1" applyBorder="1" applyAlignment="1">
      <alignment horizontal="left" vertical="center" wrapText="1"/>
    </xf>
    <xf numFmtId="0" fontId="5" fillId="0" borderId="43" xfId="0" applyFont="1" applyBorder="1" applyAlignment="1">
      <alignment horizontal="left" vertical="center" wrapText="1"/>
    </xf>
    <xf numFmtId="2" fontId="4" fillId="5" borderId="12" xfId="0" applyNumberFormat="1" applyFont="1" applyFill="1" applyBorder="1" applyAlignment="1">
      <alignment horizontal="center"/>
    </xf>
    <xf numFmtId="1" fontId="17" fillId="0" borderId="0" xfId="0" applyNumberFormat="1" applyFont="1"/>
    <xf numFmtId="0" fontId="17" fillId="0" borderId="0" xfId="0" applyFont="1"/>
    <xf numFmtId="2" fontId="17" fillId="0" borderId="0" xfId="0" applyNumberFormat="1" applyFont="1"/>
    <xf numFmtId="0" fontId="14" fillId="0" borderId="12" xfId="0" applyFont="1" applyBorder="1" applyAlignment="1">
      <alignment horizontal="center" vertical="center" wrapText="1"/>
    </xf>
    <xf numFmtId="0" fontId="14" fillId="0" borderId="12" xfId="0" quotePrefix="1" applyFont="1" applyBorder="1" applyAlignment="1">
      <alignment horizontal="center" vertical="center"/>
    </xf>
    <xf numFmtId="0" fontId="5" fillId="0" borderId="12" xfId="0" applyFont="1" applyBorder="1" applyAlignment="1"/>
    <xf numFmtId="2" fontId="5" fillId="5" borderId="12" xfId="0" applyNumberFormat="1" applyFont="1" applyFill="1" applyBorder="1"/>
    <xf numFmtId="165" fontId="4" fillId="3" borderId="12" xfId="0" applyNumberFormat="1" applyFont="1" applyFill="1" applyBorder="1" applyAlignment="1">
      <alignment horizontal="center" vertical="center"/>
    </xf>
    <xf numFmtId="0" fontId="3" fillId="0" borderId="12" xfId="0" applyFont="1" applyBorder="1" applyAlignment="1">
      <alignment horizontal="center"/>
    </xf>
    <xf numFmtId="0" fontId="5" fillId="5" borderId="12" xfId="0" applyFont="1" applyFill="1" applyBorder="1"/>
    <xf numFmtId="1" fontId="5" fillId="5" borderId="12" xfId="0" applyNumberFormat="1" applyFont="1" applyFill="1" applyBorder="1" applyAlignment="1">
      <alignment horizontal="right"/>
    </xf>
    <xf numFmtId="2" fontId="5" fillId="5" borderId="12" xfId="0" applyNumberFormat="1" applyFont="1" applyFill="1" applyBorder="1" applyAlignment="1">
      <alignment horizontal="right"/>
    </xf>
    <xf numFmtId="1" fontId="5" fillId="5" borderId="12" xfId="0" applyNumberFormat="1" applyFont="1" applyFill="1" applyBorder="1" applyAlignment="1">
      <alignment horizontal="right" vertical="center"/>
    </xf>
    <xf numFmtId="2" fontId="5" fillId="5" borderId="12" xfId="0" applyNumberFormat="1" applyFont="1" applyFill="1" applyBorder="1" applyAlignment="1">
      <alignment horizontal="right" vertical="center"/>
    </xf>
    <xf numFmtId="10" fontId="5" fillId="5" borderId="12" xfId="1" applyNumberFormat="1" applyFont="1" applyFill="1" applyBorder="1"/>
    <xf numFmtId="9" fontId="5" fillId="5" borderId="12" xfId="1" applyFont="1" applyFill="1" applyBorder="1"/>
    <xf numFmtId="0" fontId="5" fillId="0" borderId="12" xfId="0" applyFont="1" applyFill="1" applyBorder="1" applyAlignment="1">
      <alignment horizontal="center" wrapText="1"/>
    </xf>
    <xf numFmtId="0" fontId="30" fillId="0" borderId="12" xfId="14" applyBorder="1"/>
    <xf numFmtId="0" fontId="30" fillId="0" borderId="12" xfId="14" applyFill="1" applyBorder="1"/>
    <xf numFmtId="0" fontId="30" fillId="0" borderId="12" xfId="15" applyBorder="1"/>
    <xf numFmtId="0" fontId="30" fillId="0" borderId="12" xfId="15" applyFill="1" applyBorder="1"/>
    <xf numFmtId="0" fontId="30" fillId="0" borderId="12" xfId="16" applyBorder="1"/>
    <xf numFmtId="0" fontId="5" fillId="0" borderId="12" xfId="0" applyFont="1" applyFill="1" applyBorder="1" applyAlignment="1">
      <alignment horizontal="center" vertical="center" wrapText="1"/>
    </xf>
    <xf numFmtId="2" fontId="5" fillId="3" borderId="15" xfId="4" applyNumberFormat="1" applyFont="1" applyFill="1" applyBorder="1"/>
    <xf numFmtId="165" fontId="14" fillId="0" borderId="12" xfId="3" applyNumberFormat="1" applyFont="1" applyFill="1" applyBorder="1" applyAlignment="1">
      <alignment horizontal="right"/>
    </xf>
    <xf numFmtId="2" fontId="28" fillId="0" borderId="0" xfId="0" applyNumberFormat="1" applyFont="1" applyFill="1"/>
    <xf numFmtId="2" fontId="1" fillId="0" borderId="12" xfId="4" applyNumberFormat="1" applyFont="1" applyFill="1" applyBorder="1"/>
    <xf numFmtId="2" fontId="5" fillId="5" borderId="12" xfId="0" applyNumberFormat="1" applyFont="1" applyFill="1" applyBorder="1" applyAlignment="1">
      <alignment horizontal="center" wrapText="1"/>
    </xf>
    <xf numFmtId="0" fontId="4" fillId="0" borderId="1"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1" xfId="0" applyFont="1" applyFill="1" applyBorder="1" applyAlignment="1">
      <alignment horizontal="center" vertical="top" wrapText="1"/>
    </xf>
    <xf numFmtId="1" fontId="5" fillId="0" borderId="12" xfId="0" applyNumberFormat="1" applyFont="1" applyFill="1" applyBorder="1" applyAlignment="1">
      <alignment horizontal="center" vertical="center" wrapText="1"/>
    </xf>
    <xf numFmtId="2" fontId="5" fillId="0" borderId="12" xfId="0" applyNumberFormat="1" applyFont="1" applyFill="1" applyBorder="1" applyAlignment="1">
      <alignment horizontal="center"/>
    </xf>
    <xf numFmtId="9" fontId="5" fillId="0" borderId="12" xfId="1" applyFont="1" applyFill="1" applyBorder="1" applyAlignment="1">
      <alignment horizontal="center"/>
    </xf>
    <xf numFmtId="0" fontId="14" fillId="0" borderId="12" xfId="0" applyFont="1" applyFill="1" applyBorder="1" applyAlignment="1">
      <alignment horizontal="left"/>
    </xf>
    <xf numFmtId="1" fontId="5" fillId="0" borderId="15" xfId="0" applyNumberFormat="1" applyFont="1" applyFill="1" applyBorder="1" applyAlignment="1">
      <alignment horizontal="center" vertical="center" wrapText="1"/>
    </xf>
    <xf numFmtId="0" fontId="4" fillId="0" borderId="12" xfId="0" applyFont="1" applyFill="1" applyBorder="1" applyAlignment="1">
      <alignment horizontal="left" vertical="center" wrapText="1"/>
    </xf>
    <xf numFmtId="1" fontId="4" fillId="0" borderId="12" xfId="0" applyNumberFormat="1" applyFont="1" applyFill="1" applyBorder="1" applyAlignment="1">
      <alignment horizontal="center"/>
    </xf>
    <xf numFmtId="2" fontId="14" fillId="0" borderId="12" xfId="3" applyNumberFormat="1" applyFont="1" applyFill="1" applyBorder="1" applyAlignment="1">
      <alignment horizontal="center"/>
    </xf>
    <xf numFmtId="2" fontId="14" fillId="0" borderId="12" xfId="0" applyNumberFormat="1" applyFont="1" applyFill="1" applyBorder="1" applyAlignment="1">
      <alignment horizontal="center"/>
    </xf>
    <xf numFmtId="0" fontId="6" fillId="3" borderId="49" xfId="0" applyFont="1" applyFill="1" applyBorder="1" applyAlignment="1">
      <alignment horizontal="center" vertical="center" wrapText="1"/>
    </xf>
    <xf numFmtId="0" fontId="8" fillId="0" borderId="12" xfId="0" applyFont="1" applyFill="1" applyBorder="1" applyAlignment="1">
      <alignment horizontal="left" vertical="top" wrapText="1"/>
    </xf>
    <xf numFmtId="14" fontId="25" fillId="0" borderId="8" xfId="0" applyNumberFormat="1" applyFont="1" applyFill="1" applyBorder="1" applyAlignment="1">
      <alignment horizontal="center" vertical="top" wrapText="1"/>
    </xf>
    <xf numFmtId="0" fontId="8" fillId="0" borderId="33" xfId="0" applyFont="1" applyFill="1" applyBorder="1" applyAlignment="1">
      <alignment horizontal="right" vertical="top" wrapText="1"/>
    </xf>
    <xf numFmtId="0" fontId="8" fillId="0" borderId="12" xfId="0" applyFont="1" applyFill="1" applyBorder="1" applyAlignment="1">
      <alignment horizontal="left" wrapText="1"/>
    </xf>
    <xf numFmtId="14" fontId="8" fillId="0" borderId="8" xfId="0" applyNumberFormat="1" applyFont="1" applyFill="1" applyBorder="1" applyAlignment="1">
      <alignment horizontal="center" vertical="top" wrapText="1"/>
    </xf>
    <xf numFmtId="2" fontId="8" fillId="0" borderId="33" xfId="0" applyNumberFormat="1" applyFont="1" applyFill="1" applyBorder="1" applyAlignment="1">
      <alignment horizontal="right" vertical="top" wrapText="1"/>
    </xf>
    <xf numFmtId="2" fontId="23" fillId="0" borderId="26" xfId="0" applyNumberFormat="1" applyFont="1" applyFill="1" applyBorder="1"/>
    <xf numFmtId="0" fontId="8" fillId="3" borderId="0" xfId="0" applyFont="1" applyFill="1" applyBorder="1" applyAlignment="1">
      <alignment horizontal="left"/>
    </xf>
    <xf numFmtId="14" fontId="25" fillId="0" borderId="16" xfId="0" applyNumberFormat="1" applyFont="1" applyFill="1" applyBorder="1" applyAlignment="1">
      <alignment horizontal="center" vertical="top" wrapText="1"/>
    </xf>
    <xf numFmtId="14" fontId="8" fillId="0" borderId="16" xfId="0" applyNumberFormat="1" applyFont="1" applyFill="1" applyBorder="1" applyAlignment="1">
      <alignment horizontal="center" vertical="top" wrapText="1"/>
    </xf>
    <xf numFmtId="14" fontId="8" fillId="0" borderId="5" xfId="0" applyNumberFormat="1" applyFont="1" applyFill="1" applyBorder="1" applyAlignment="1">
      <alignment horizontal="center" vertical="top" wrapText="1"/>
    </xf>
    <xf numFmtId="2" fontId="6" fillId="0" borderId="33" xfId="0" applyNumberFormat="1" applyFont="1" applyFill="1" applyBorder="1" applyAlignment="1">
      <alignment horizontal="right" vertical="top" wrapText="1"/>
    </xf>
    <xf numFmtId="2" fontId="6" fillId="0" borderId="52" xfId="0" applyNumberFormat="1" applyFont="1" applyFill="1" applyBorder="1" applyAlignment="1">
      <alignment horizontal="right" vertical="top" wrapText="1"/>
    </xf>
    <xf numFmtId="2" fontId="23" fillId="0" borderId="28" xfId="0" applyNumberFormat="1" applyFont="1" applyFill="1" applyBorder="1"/>
    <xf numFmtId="1" fontId="5" fillId="0" borderId="12" xfId="0" applyNumberFormat="1" applyFont="1" applyFill="1" applyBorder="1"/>
    <xf numFmtId="0" fontId="4" fillId="0" borderId="3" xfId="0" applyFont="1" applyFill="1" applyBorder="1" applyAlignment="1">
      <alignment horizontal="center" vertical="top" wrapText="1"/>
    </xf>
    <xf numFmtId="0" fontId="5" fillId="0" borderId="12" xfId="0" applyFont="1" applyFill="1" applyBorder="1" applyAlignment="1">
      <alignment horizontal="right"/>
    </xf>
    <xf numFmtId="1" fontId="5" fillId="0" borderId="12" xfId="0" applyNumberFormat="1" applyFont="1" applyFill="1" applyBorder="1" applyAlignment="1">
      <alignment horizontal="right"/>
    </xf>
    <xf numFmtId="2" fontId="5" fillId="0" borderId="12" xfId="0" applyNumberFormat="1" applyFont="1" applyFill="1" applyBorder="1" applyAlignment="1">
      <alignment horizontal="right"/>
    </xf>
    <xf numFmtId="0" fontId="4" fillId="0" borderId="12" xfId="0" applyFont="1" applyFill="1" applyBorder="1" applyAlignment="1">
      <alignment horizontal="right"/>
    </xf>
    <xf numFmtId="0" fontId="14" fillId="0" borderId="0" xfId="0" applyFont="1" applyFill="1" applyBorder="1" applyAlignment="1">
      <alignment horizontal="left" vertical="center" wrapText="1"/>
    </xf>
    <xf numFmtId="0" fontId="4" fillId="3" borderId="12" xfId="0" applyFont="1" applyFill="1" applyBorder="1" applyAlignment="1">
      <alignment horizontal="center" vertical="top" wrapText="1"/>
    </xf>
    <xf numFmtId="0" fontId="4" fillId="7" borderId="9" xfId="0" applyFont="1" applyFill="1" applyBorder="1" applyAlignment="1">
      <alignment horizontal="center"/>
    </xf>
    <xf numFmtId="0" fontId="4" fillId="7" borderId="11" xfId="0" applyFont="1" applyFill="1" applyBorder="1" applyAlignment="1">
      <alignment horizontal="center"/>
    </xf>
    <xf numFmtId="0" fontId="6" fillId="6" borderId="31" xfId="0" applyFont="1" applyFill="1" applyBorder="1" applyAlignment="1">
      <alignment horizontal="center"/>
    </xf>
    <xf numFmtId="0" fontId="6" fillId="6" borderId="32" xfId="0" applyFont="1" applyFill="1" applyBorder="1" applyAlignment="1">
      <alignment horizontal="center"/>
    </xf>
    <xf numFmtId="0" fontId="6" fillId="6" borderId="29" xfId="0" applyFont="1" applyFill="1" applyBorder="1" applyAlignment="1">
      <alignment horizontal="center"/>
    </xf>
    <xf numFmtId="0" fontId="22" fillId="0" borderId="6" xfId="0" applyFont="1" applyFill="1" applyBorder="1" applyAlignment="1">
      <alignment horizontal="left" vertical="top"/>
    </xf>
    <xf numFmtId="0" fontId="22" fillId="0" borderId="7" xfId="0" applyFont="1" applyFill="1" applyBorder="1" applyAlignment="1">
      <alignment horizontal="left" vertical="top"/>
    </xf>
    <xf numFmtId="0" fontId="4" fillId="7" borderId="9" xfId="0" applyFont="1" applyFill="1" applyBorder="1" applyAlignment="1">
      <alignment horizontal="center" vertical="top" wrapText="1"/>
    </xf>
    <xf numFmtId="0" fontId="4" fillId="7" borderId="11" xfId="0" applyFont="1" applyFill="1" applyBorder="1" applyAlignment="1">
      <alignment horizontal="center" vertical="top"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5" fillId="0" borderId="0" xfId="0" applyFont="1" applyFill="1" applyBorder="1" applyAlignment="1">
      <alignment horizontal="left" vertical="top" wrapText="1"/>
    </xf>
    <xf numFmtId="0" fontId="4" fillId="7" borderId="12" xfId="0" applyFont="1" applyFill="1" applyBorder="1" applyAlignment="1">
      <alignment horizontal="center" vertical="top" wrapText="1"/>
    </xf>
    <xf numFmtId="0" fontId="19" fillId="0" borderId="7" xfId="0" applyFont="1" applyBorder="1" applyAlignment="1">
      <alignment horizontal="right"/>
    </xf>
    <xf numFmtId="0" fontId="6" fillId="3" borderId="34" xfId="0" applyFont="1" applyFill="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14" fillId="5" borderId="2" xfId="0" applyFont="1" applyFill="1" applyBorder="1" applyAlignment="1">
      <alignment horizontal="left" vertical="top" wrapText="1"/>
    </xf>
    <xf numFmtId="0" fontId="4" fillId="7" borderId="10" xfId="0" applyFont="1" applyFill="1" applyBorder="1" applyAlignment="1">
      <alignment horizontal="center"/>
    </xf>
    <xf numFmtId="1" fontId="5" fillId="0" borderId="9" xfId="0" applyNumberFormat="1" applyFont="1" applyBorder="1" applyAlignment="1">
      <alignment horizontal="center" vertical="center" wrapText="1"/>
    </xf>
    <xf numFmtId="1" fontId="5" fillId="0" borderId="11" xfId="0" applyNumberFormat="1" applyFont="1" applyBorder="1" applyAlignment="1">
      <alignment horizontal="center" vertical="center" wrapText="1"/>
    </xf>
    <xf numFmtId="1" fontId="4" fillId="0" borderId="12" xfId="0" applyNumberFormat="1" applyFont="1" applyBorder="1" applyAlignment="1">
      <alignment horizontal="center"/>
    </xf>
    <xf numFmtId="0" fontId="4" fillId="0" borderId="2" xfId="0" applyFont="1" applyBorder="1" applyAlignment="1">
      <alignment horizontal="left" wrapText="1"/>
    </xf>
    <xf numFmtId="0" fontId="4" fillId="0" borderId="0" xfId="0" applyFont="1" applyBorder="1" applyAlignment="1">
      <alignment horizontal="left" wrapText="1"/>
    </xf>
    <xf numFmtId="0" fontId="5" fillId="0" borderId="0" xfId="0" applyFont="1" applyBorder="1" applyAlignment="1">
      <alignment horizontal="center"/>
    </xf>
    <xf numFmtId="0" fontId="5" fillId="0" borderId="7"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5" fillId="0" borderId="0" xfId="0" applyFont="1" applyAlignment="1">
      <alignment horizontal="center"/>
    </xf>
    <xf numFmtId="0" fontId="5" fillId="0" borderId="44" xfId="0" applyFont="1" applyBorder="1" applyAlignment="1">
      <alignment horizontal="center"/>
    </xf>
    <xf numFmtId="0" fontId="5" fillId="0" borderId="45" xfId="0" applyFont="1" applyBorder="1" applyAlignment="1">
      <alignment horizontal="center"/>
    </xf>
    <xf numFmtId="0" fontId="5" fillId="0" borderId="40" xfId="0" applyFont="1" applyBorder="1" applyAlignment="1">
      <alignment horizontal="center"/>
    </xf>
    <xf numFmtId="0" fontId="16" fillId="7" borderId="12" xfId="0" applyFont="1" applyFill="1" applyBorder="1" applyAlignment="1">
      <alignment horizontal="center" vertic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4" fillId="2" borderId="9" xfId="0" applyFont="1" applyFill="1" applyBorder="1" applyAlignment="1">
      <alignment horizontal="center"/>
    </xf>
    <xf numFmtId="0" fontId="4" fillId="2" borderId="10" xfId="0" applyFont="1" applyFill="1" applyBorder="1" applyAlignment="1">
      <alignment horizontal="center"/>
    </xf>
    <xf numFmtId="0" fontId="4" fillId="2" borderId="11" xfId="0" applyFont="1" applyFill="1" applyBorder="1" applyAlignment="1">
      <alignment horizontal="center"/>
    </xf>
    <xf numFmtId="0" fontId="9" fillId="0" borderId="0" xfId="0" applyFont="1" applyAlignment="1">
      <alignment horizontal="center"/>
    </xf>
    <xf numFmtId="0" fontId="4" fillId="0" borderId="7" xfId="0" applyFont="1" applyBorder="1" applyAlignment="1">
      <alignment horizontal="left"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2" xfId="0" applyFont="1" applyBorder="1" applyAlignment="1">
      <alignment horizontal="center"/>
    </xf>
    <xf numFmtId="0" fontId="6" fillId="0" borderId="50"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4" fillId="0" borderId="42" xfId="0" applyFont="1" applyBorder="1" applyAlignment="1">
      <alignment horizontal="center" vertical="center"/>
    </xf>
    <xf numFmtId="0" fontId="4" fillId="0" borderId="46" xfId="0" applyFont="1" applyBorder="1" applyAlignment="1">
      <alignment horizontal="center" vertical="center"/>
    </xf>
    <xf numFmtId="0" fontId="5" fillId="0" borderId="12" xfId="0" applyFont="1" applyFill="1" applyBorder="1" applyAlignment="1">
      <alignment horizontal="center" wrapText="1"/>
    </xf>
    <xf numFmtId="0" fontId="4" fillId="0" borderId="12" xfId="0" applyFont="1" applyFill="1" applyBorder="1" applyAlignment="1">
      <alignment horizontal="center" vertical="top"/>
    </xf>
    <xf numFmtId="2" fontId="5" fillId="0" borderId="0" xfId="0" applyNumberFormat="1" applyFont="1" applyBorder="1" applyAlignment="1">
      <alignment horizontal="center"/>
    </xf>
    <xf numFmtId="0" fontId="14" fillId="0" borderId="12" xfId="0" applyFont="1" applyFill="1" applyBorder="1" applyAlignment="1">
      <alignment horizontal="center" vertical="center" wrapText="1"/>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2" fontId="5" fillId="3" borderId="12" xfId="0" applyNumberFormat="1" applyFont="1" applyFill="1" applyBorder="1" applyAlignment="1">
      <alignment horizontal="center"/>
    </xf>
    <xf numFmtId="0" fontId="5" fillId="3" borderId="12" xfId="0" applyFont="1" applyFill="1" applyBorder="1" applyAlignment="1">
      <alignment horizontal="center"/>
    </xf>
    <xf numFmtId="0" fontId="29" fillId="3" borderId="7" xfId="0" applyFont="1" applyFill="1" applyBorder="1" applyAlignment="1">
      <alignment horizontal="right"/>
    </xf>
    <xf numFmtId="0" fontId="6" fillId="0" borderId="3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5" fillId="0" borderId="12" xfId="0" applyFont="1" applyBorder="1" applyAlignment="1">
      <alignment horizontal="center" wrapText="1"/>
    </xf>
    <xf numFmtId="0" fontId="4" fillId="7" borderId="12" xfId="0" applyFont="1" applyFill="1" applyBorder="1" applyAlignment="1">
      <alignment horizontal="center"/>
    </xf>
  </cellXfs>
  <cellStyles count="17">
    <cellStyle name="Comma 2" xfId="7"/>
    <cellStyle name="Comma 2 2" xfId="8"/>
    <cellStyle name="Comma 3" xfId="9"/>
    <cellStyle name="Normal" xfId="0" builtinId="0"/>
    <cellStyle name="Normal 12" xfId="14"/>
    <cellStyle name="Normal 13" xfId="15"/>
    <cellStyle name="Normal 14" xfId="16"/>
    <cellStyle name="Normal 2" xfId="4"/>
    <cellStyle name="Normal 3" xfId="3"/>
    <cellStyle name="Normal 3 2" xfId="10"/>
    <cellStyle name="Normal 4" xfId="11"/>
    <cellStyle name="Normal 7" xfId="2"/>
    <cellStyle name="Normal_calculation -utt" xfId="6"/>
    <cellStyle name="Percent" xfId="1" builtinId="5"/>
    <cellStyle name="Percent 2 2" xfId="5"/>
    <cellStyle name="Percent 2 3" xfId="12"/>
    <cellStyle name="Percent 6"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64770</xdr:colOff>
      <xdr:row>201</xdr:row>
      <xdr:rowOff>0</xdr:rowOff>
    </xdr:from>
    <xdr:to>
      <xdr:col>6</xdr:col>
      <xdr:colOff>529678</xdr:colOff>
      <xdr:row>201</xdr:row>
      <xdr:rowOff>0</xdr:rowOff>
    </xdr:to>
    <xdr:sp macro="" textlink="">
      <xdr:nvSpPr>
        <xdr:cNvPr id="2" name="Text Box 13"/>
        <xdr:cNvSpPr txBox="1">
          <a:spLocks noChangeArrowheads="1"/>
        </xdr:cNvSpPr>
      </xdr:nvSpPr>
      <xdr:spPr bwMode="auto">
        <a:xfrm>
          <a:off x="5846445" y="48282225"/>
          <a:ext cx="1598383"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Benchmark (85%)</a:t>
          </a:r>
        </a:p>
      </xdr:txBody>
    </xdr:sp>
    <xdr:clientData/>
  </xdr:twoCellAnchor>
  <xdr:twoCellAnchor>
    <xdr:from>
      <xdr:col>2</xdr:col>
      <xdr:colOff>628650</xdr:colOff>
      <xdr:row>201</xdr:row>
      <xdr:rowOff>0</xdr:rowOff>
    </xdr:from>
    <xdr:to>
      <xdr:col>3</xdr:col>
      <xdr:colOff>333333</xdr:colOff>
      <xdr:row>201</xdr:row>
      <xdr:rowOff>0</xdr:rowOff>
    </xdr:to>
    <xdr:sp macro="" textlink="">
      <xdr:nvSpPr>
        <xdr:cNvPr id="3" name="Text Box 14"/>
        <xdr:cNvSpPr txBox="1">
          <a:spLocks noChangeArrowheads="1"/>
        </xdr:cNvSpPr>
      </xdr:nvSpPr>
      <xdr:spPr bwMode="auto">
        <a:xfrm>
          <a:off x="2914650" y="48282225"/>
          <a:ext cx="885783"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100%</a:t>
          </a:r>
        </a:p>
      </xdr:txBody>
    </xdr:sp>
    <xdr:clientData/>
  </xdr:twoCellAnchor>
  <xdr:twoCellAnchor>
    <xdr:from>
      <xdr:col>4</xdr:col>
      <xdr:colOff>765810</xdr:colOff>
      <xdr:row>201</xdr:row>
      <xdr:rowOff>0</xdr:rowOff>
    </xdr:from>
    <xdr:to>
      <xdr:col>5</xdr:col>
      <xdr:colOff>285870</xdr:colOff>
      <xdr:row>201</xdr:row>
      <xdr:rowOff>0</xdr:rowOff>
    </xdr:to>
    <xdr:sp macro="" textlink="">
      <xdr:nvSpPr>
        <xdr:cNvPr id="4" name="Text Box 15"/>
        <xdr:cNvSpPr txBox="1">
          <a:spLocks noChangeArrowheads="1"/>
        </xdr:cNvSpPr>
      </xdr:nvSpPr>
      <xdr:spPr bwMode="auto">
        <a:xfrm>
          <a:off x="5471160" y="48282225"/>
          <a:ext cx="59638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68%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543"/>
  <sheetViews>
    <sheetView tabSelected="1" view="pageBreakPreview" topLeftCell="A523" zoomScale="110" zoomScaleNormal="106" zoomScaleSheetLayoutView="110" workbookViewId="0">
      <selection activeCell="A530" sqref="A530:G531"/>
    </sheetView>
  </sheetViews>
  <sheetFormatPr defaultColWidth="9.140625" defaultRowHeight="14.25"/>
  <cols>
    <col min="1" max="1" width="15.85546875" style="8" customWidth="1"/>
    <col min="2" max="2" width="19" style="8" customWidth="1"/>
    <col min="3" max="3" width="18" style="8" customWidth="1"/>
    <col min="4" max="4" width="18.5703125" style="8" customWidth="1"/>
    <col min="5" max="5" width="16.140625" style="8" customWidth="1"/>
    <col min="6" max="6" width="17" style="8" customWidth="1"/>
    <col min="7" max="7" width="12.85546875" style="8" customWidth="1"/>
    <col min="8" max="8" width="17.28515625" style="8" customWidth="1"/>
    <col min="9" max="9" width="11.85546875" style="8" customWidth="1"/>
    <col min="10" max="11" width="12.42578125" style="8" customWidth="1"/>
    <col min="12" max="12" width="11.7109375" style="8" customWidth="1"/>
    <col min="13" max="13" width="13.7109375" style="8" customWidth="1"/>
    <col min="14" max="14" width="15.7109375" style="8" customWidth="1"/>
    <col min="15" max="15" width="18.42578125" style="8" customWidth="1"/>
    <col min="16" max="16" width="15.7109375" style="8" customWidth="1"/>
    <col min="17" max="17" width="15.85546875" style="8" customWidth="1"/>
    <col min="18" max="18" width="12" style="8" customWidth="1"/>
    <col min="19" max="19" width="12.28515625" style="8" customWidth="1"/>
    <col min="20" max="20" width="15.85546875" style="8" customWidth="1"/>
    <col min="21" max="21" width="13.42578125" style="8" customWidth="1"/>
    <col min="22" max="22" width="10.7109375" style="8" customWidth="1"/>
    <col min="23" max="24" width="9.140625" style="8"/>
    <col min="25" max="25" width="11.85546875" style="8" customWidth="1"/>
    <col min="26" max="26" width="12.28515625" style="8" customWidth="1"/>
    <col min="27" max="28" width="9.140625" style="8"/>
    <col min="29" max="29" width="12.28515625" style="8" customWidth="1"/>
    <col min="30" max="30" width="9.140625" style="8"/>
    <col min="31" max="31" width="13.140625" style="8" customWidth="1"/>
    <col min="32" max="16384" width="9.140625" style="8"/>
  </cols>
  <sheetData>
    <row r="1" spans="1:8">
      <c r="A1" s="593" t="s">
        <v>0</v>
      </c>
      <c r="B1" s="594"/>
      <c r="C1" s="594"/>
      <c r="D1" s="594"/>
      <c r="E1" s="594"/>
      <c r="F1" s="594"/>
      <c r="G1" s="594"/>
      <c r="H1" s="595"/>
    </row>
    <row r="2" spans="1:8">
      <c r="A2" s="596" t="s">
        <v>1</v>
      </c>
      <c r="B2" s="597"/>
      <c r="C2" s="597"/>
      <c r="D2" s="597"/>
      <c r="E2" s="597"/>
      <c r="F2" s="597"/>
      <c r="G2" s="597"/>
      <c r="H2" s="598"/>
    </row>
    <row r="3" spans="1:8">
      <c r="A3" s="596" t="s">
        <v>216</v>
      </c>
      <c r="B3" s="597"/>
      <c r="C3" s="597"/>
      <c r="D3" s="597"/>
      <c r="E3" s="597"/>
      <c r="F3" s="597"/>
      <c r="G3" s="597"/>
      <c r="H3" s="598"/>
    </row>
    <row r="4" spans="1:8" ht="5.25" customHeight="1">
      <c r="A4" s="13"/>
      <c r="B4" s="14"/>
      <c r="C4" s="14"/>
      <c r="D4" s="14"/>
      <c r="E4" s="14"/>
      <c r="F4" s="14"/>
      <c r="G4" s="15"/>
      <c r="H4" s="16"/>
    </row>
    <row r="5" spans="1:8">
      <c r="A5" s="599" t="s">
        <v>152</v>
      </c>
      <c r="B5" s="600"/>
      <c r="C5" s="600"/>
      <c r="D5" s="600"/>
      <c r="E5" s="600"/>
      <c r="F5" s="600"/>
      <c r="G5" s="600"/>
      <c r="H5" s="601"/>
    </row>
    <row r="6" spans="1:8" ht="5.25" customHeight="1">
      <c r="A6" s="17"/>
      <c r="B6" s="17"/>
      <c r="C6" s="17"/>
      <c r="D6" s="17"/>
      <c r="E6" s="17"/>
      <c r="F6" s="17"/>
    </row>
    <row r="7" spans="1:8">
      <c r="A7" s="602" t="s">
        <v>200</v>
      </c>
      <c r="B7" s="602"/>
      <c r="C7" s="602"/>
      <c r="D7" s="602"/>
      <c r="E7" s="602"/>
      <c r="F7" s="602"/>
      <c r="G7" s="602"/>
      <c r="H7" s="602"/>
    </row>
    <row r="8" spans="1:8" ht="4.5" customHeight="1"/>
    <row r="9" spans="1:8">
      <c r="A9" s="602" t="s">
        <v>259</v>
      </c>
      <c r="B9" s="602"/>
      <c r="C9" s="602"/>
      <c r="D9" s="602"/>
      <c r="E9" s="602"/>
      <c r="F9" s="602"/>
      <c r="G9" s="602"/>
      <c r="H9" s="602"/>
    </row>
    <row r="10" spans="1:8" ht="6.75" customHeight="1">
      <c r="A10" s="18"/>
      <c r="B10" s="18"/>
      <c r="C10" s="18"/>
      <c r="D10" s="18"/>
      <c r="E10" s="18"/>
      <c r="F10" s="18"/>
      <c r="G10" s="18"/>
      <c r="H10" s="18"/>
    </row>
    <row r="11" spans="1:8">
      <c r="A11" s="19" t="s">
        <v>2</v>
      </c>
      <c r="B11" s="19"/>
      <c r="C11" s="20"/>
      <c r="D11" s="20"/>
      <c r="E11" s="20"/>
      <c r="F11" s="20"/>
      <c r="G11" s="20"/>
      <c r="H11" s="20"/>
    </row>
    <row r="12" spans="1:8">
      <c r="A12" s="19"/>
      <c r="B12" s="19"/>
      <c r="C12" s="20"/>
      <c r="D12" s="20"/>
      <c r="E12" s="20"/>
      <c r="F12" s="20"/>
      <c r="G12" s="20"/>
      <c r="H12" s="20"/>
    </row>
    <row r="13" spans="1:8" ht="12.75" customHeight="1">
      <c r="A13" s="582" t="s">
        <v>3</v>
      </c>
      <c r="B13" s="582"/>
      <c r="C13" s="21"/>
      <c r="D13" s="22"/>
      <c r="E13" s="22"/>
      <c r="F13" s="20"/>
      <c r="G13" s="20"/>
      <c r="H13" s="20"/>
    </row>
    <row r="14" spans="1:8" ht="6.75" customHeight="1">
      <c r="A14" s="23"/>
      <c r="B14" s="23"/>
      <c r="C14" s="21"/>
      <c r="D14" s="22"/>
      <c r="E14" s="22"/>
      <c r="F14" s="20"/>
      <c r="G14" s="20"/>
      <c r="H14" s="20"/>
    </row>
    <row r="15" spans="1:8" ht="96.75" customHeight="1">
      <c r="A15" s="24" t="s">
        <v>4</v>
      </c>
      <c r="B15" s="1" t="s">
        <v>233</v>
      </c>
      <c r="C15" s="1" t="s">
        <v>260</v>
      </c>
      <c r="D15" s="1" t="s">
        <v>5</v>
      </c>
      <c r="E15" s="24" t="s">
        <v>6</v>
      </c>
      <c r="F15" s="20"/>
      <c r="G15" s="20"/>
      <c r="H15" s="20"/>
    </row>
    <row r="16" spans="1:8" ht="14.25" customHeight="1">
      <c r="A16" s="25">
        <v>1</v>
      </c>
      <c r="B16" s="26">
        <v>2</v>
      </c>
      <c r="C16" s="26">
        <v>3</v>
      </c>
      <c r="D16" s="26" t="s">
        <v>7</v>
      </c>
      <c r="E16" s="25" t="s">
        <v>8</v>
      </c>
      <c r="F16" s="20"/>
      <c r="G16" s="20"/>
      <c r="H16" s="20"/>
    </row>
    <row r="17" spans="1:11">
      <c r="A17" s="27" t="s">
        <v>9</v>
      </c>
      <c r="B17" s="419">
        <v>143000</v>
      </c>
      <c r="C17" s="29">
        <v>121595.15911743099</v>
      </c>
      <c r="D17" s="30">
        <f>C17-B17</f>
        <v>-21404.840882569013</v>
      </c>
      <c r="E17" s="31">
        <f>D17/B17</f>
        <v>-0.1496842019760071</v>
      </c>
      <c r="F17" s="18"/>
      <c r="G17" s="18"/>
      <c r="H17" s="20"/>
    </row>
    <row r="18" spans="1:11" ht="15">
      <c r="A18" s="27" t="s">
        <v>10</v>
      </c>
      <c r="B18" s="28">
        <v>37688</v>
      </c>
      <c r="C18" s="29">
        <v>33978.742621411948</v>
      </c>
      <c r="D18" s="30">
        <f t="shared" ref="D18:D19" si="0">C18-B18</f>
        <v>-3709.2573785880522</v>
      </c>
      <c r="E18" s="31">
        <f>D18/B18</f>
        <v>-9.8420117241245289E-2</v>
      </c>
      <c r="F18" s="20"/>
      <c r="G18" s="20"/>
      <c r="H18" s="20"/>
    </row>
    <row r="19" spans="1:11">
      <c r="A19" s="27" t="s">
        <v>11</v>
      </c>
      <c r="B19" s="32">
        <f>SUM(B17:B18)</f>
        <v>180688</v>
      </c>
      <c r="C19" s="33">
        <f>SUM(C17:C18)</f>
        <v>155573.90173884295</v>
      </c>
      <c r="D19" s="30">
        <f t="shared" si="0"/>
        <v>-25114.098261157051</v>
      </c>
      <c r="E19" s="31">
        <f>D19/B19</f>
        <v>-0.13899151167292267</v>
      </c>
      <c r="F19" s="18"/>
      <c r="G19" s="18"/>
      <c r="H19" s="18"/>
    </row>
    <row r="20" spans="1:11" ht="3.75" customHeight="1">
      <c r="F20" s="18"/>
      <c r="G20" s="18"/>
      <c r="H20" s="18"/>
    </row>
    <row r="21" spans="1:11" ht="15.75" customHeight="1">
      <c r="A21" s="582" t="s">
        <v>12</v>
      </c>
      <c r="B21" s="582"/>
      <c r="C21" s="582"/>
      <c r="D21" s="582"/>
      <c r="F21" s="18"/>
      <c r="G21" s="18"/>
      <c r="H21" s="18"/>
    </row>
    <row r="22" spans="1:11" ht="5.25" customHeight="1">
      <c r="A22" s="34"/>
      <c r="B22" s="34"/>
      <c r="C22" s="34"/>
      <c r="D22" s="34"/>
      <c r="F22" s="18"/>
      <c r="G22" s="18"/>
      <c r="H22" s="18"/>
    </row>
    <row r="23" spans="1:11" ht="15" customHeight="1">
      <c r="A23" s="35" t="s">
        <v>13</v>
      </c>
      <c r="B23" s="36">
        <v>228</v>
      </c>
      <c r="C23" s="37">
        <v>218</v>
      </c>
      <c r="D23" s="30">
        <f>C23-B23</f>
        <v>-10</v>
      </c>
      <c r="E23" s="31">
        <f>D23/B23</f>
        <v>-4.3859649122807015E-2</v>
      </c>
      <c r="F23" s="18"/>
      <c r="G23" s="18"/>
      <c r="H23" s="18"/>
    </row>
    <row r="24" spans="1:11" ht="15" customHeight="1">
      <c r="A24" s="35" t="s">
        <v>14</v>
      </c>
      <c r="B24" s="36">
        <v>228</v>
      </c>
      <c r="C24" s="37">
        <v>218</v>
      </c>
      <c r="D24" s="30">
        <f>C24-B24</f>
        <v>-10</v>
      </c>
      <c r="E24" s="31">
        <f>D24/B24</f>
        <v>-4.3859649122807015E-2</v>
      </c>
      <c r="F24" s="18"/>
      <c r="G24" s="18" t="s">
        <v>15</v>
      </c>
      <c r="H24" s="18"/>
    </row>
    <row r="25" spans="1:11" ht="12.75" customHeight="1">
      <c r="A25" s="38"/>
      <c r="B25" s="39"/>
      <c r="C25" s="39"/>
      <c r="D25" s="21"/>
      <c r="E25" s="40"/>
      <c r="F25" s="18"/>
      <c r="G25" s="18"/>
      <c r="H25" s="18"/>
    </row>
    <row r="26" spans="1:11" ht="15" customHeight="1">
      <c r="A26" s="582" t="s">
        <v>16</v>
      </c>
      <c r="B26" s="582"/>
      <c r="C26" s="582"/>
      <c r="D26" s="582"/>
      <c r="E26" s="41"/>
      <c r="F26" s="18"/>
      <c r="G26" s="18"/>
      <c r="H26" s="18"/>
    </row>
    <row r="27" spans="1:11" ht="16.5" customHeight="1">
      <c r="A27" s="603"/>
      <c r="B27" s="603"/>
      <c r="C27" s="603"/>
      <c r="D27" s="603"/>
      <c r="E27" s="41"/>
      <c r="F27" s="18"/>
      <c r="G27" s="18"/>
      <c r="H27" s="18"/>
    </row>
    <row r="28" spans="1:11" ht="66" customHeight="1">
      <c r="A28" s="1" t="s">
        <v>4</v>
      </c>
      <c r="B28" s="42" t="s">
        <v>17</v>
      </c>
      <c r="C28" s="42" t="s">
        <v>18</v>
      </c>
      <c r="D28" s="1" t="s">
        <v>19</v>
      </c>
      <c r="E28" s="43" t="s">
        <v>6</v>
      </c>
      <c r="F28" s="18"/>
      <c r="G28" s="18"/>
      <c r="H28" s="18"/>
    </row>
    <row r="29" spans="1:11">
      <c r="A29" s="27" t="s">
        <v>13</v>
      </c>
      <c r="B29" s="36">
        <f>B17*B23</f>
        <v>32604000</v>
      </c>
      <c r="C29" s="29">
        <v>26462671</v>
      </c>
      <c r="D29" s="30">
        <f>C29-B29</f>
        <v>-6141329</v>
      </c>
      <c r="E29" s="31">
        <f>D29/B29</f>
        <v>-0.18836121334805545</v>
      </c>
      <c r="F29" s="18"/>
      <c r="G29" s="18" t="s">
        <v>15</v>
      </c>
      <c r="H29" s="18"/>
    </row>
    <row r="30" spans="1:11">
      <c r="A30" s="27" t="s">
        <v>20</v>
      </c>
      <c r="B30" s="36">
        <f>B18*B24</f>
        <v>8592864</v>
      </c>
      <c r="C30" s="44">
        <v>7427313</v>
      </c>
      <c r="D30" s="30">
        <f>C30-B30</f>
        <v>-1165551</v>
      </c>
      <c r="E30" s="31">
        <f>D30/B30</f>
        <v>-0.13564173714375091</v>
      </c>
      <c r="F30" s="18"/>
      <c r="G30" s="18"/>
      <c r="H30" s="18"/>
    </row>
    <row r="31" spans="1:11" ht="19.5" customHeight="1">
      <c r="A31" s="420" t="s">
        <v>11</v>
      </c>
      <c r="B31" s="33">
        <f>SUM(B29:B30)</f>
        <v>41196864</v>
      </c>
      <c r="C31" s="33">
        <f>SUM(C29:C30)</f>
        <v>33889984</v>
      </c>
      <c r="D31" s="421">
        <f t="shared" ref="D31" si="1">C31-B31</f>
        <v>-7306880</v>
      </c>
      <c r="E31" s="31">
        <f>D31/B31</f>
        <v>-0.17736495671126812</v>
      </c>
      <c r="F31" s="18"/>
      <c r="G31" s="18" t="s">
        <v>15</v>
      </c>
      <c r="H31" s="18"/>
      <c r="K31" s="45"/>
    </row>
    <row r="32" spans="1:11">
      <c r="A32" s="23"/>
      <c r="B32" s="23"/>
      <c r="C32" s="23"/>
      <c r="D32" s="23"/>
      <c r="E32" s="40"/>
      <c r="F32" s="18"/>
      <c r="G32" s="18"/>
      <c r="H32" s="18"/>
    </row>
    <row r="33" spans="1:13" ht="12.75" customHeight="1">
      <c r="A33" s="582" t="s">
        <v>261</v>
      </c>
      <c r="B33" s="582"/>
      <c r="C33" s="582"/>
      <c r="D33" s="582"/>
      <c r="E33" s="582"/>
      <c r="F33" s="582"/>
      <c r="G33" s="18"/>
      <c r="H33" s="18"/>
    </row>
    <row r="34" spans="1:13" ht="74.25" customHeight="1">
      <c r="A34" s="1" t="s">
        <v>4</v>
      </c>
      <c r="B34" s="1" t="s">
        <v>262</v>
      </c>
      <c r="C34" s="592" t="s">
        <v>263</v>
      </c>
      <c r="D34" s="592"/>
      <c r="E34" s="1" t="s">
        <v>21</v>
      </c>
      <c r="G34" s="18"/>
      <c r="H34" s="18"/>
    </row>
    <row r="35" spans="1:13" ht="21" customHeight="1">
      <c r="A35" s="26" t="s">
        <v>22</v>
      </c>
      <c r="B35" s="517">
        <f>B17*228</f>
        <v>32604000</v>
      </c>
      <c r="C35" s="578">
        <f>C29</f>
        <v>26462671</v>
      </c>
      <c r="D35" s="579"/>
      <c r="E35" s="46">
        <f>C35/B35</f>
        <v>0.81163878665194455</v>
      </c>
      <c r="G35" s="18"/>
      <c r="H35" s="18"/>
      <c r="M35" s="45"/>
    </row>
    <row r="36" spans="1:13" ht="21" customHeight="1">
      <c r="A36" s="26" t="s">
        <v>23</v>
      </c>
      <c r="B36" s="517">
        <f>B18*228</f>
        <v>8592864</v>
      </c>
      <c r="C36" s="578">
        <f>C30</f>
        <v>7427313</v>
      </c>
      <c r="D36" s="579"/>
      <c r="E36" s="46">
        <f t="shared" ref="E36" si="2">C36/B36</f>
        <v>0.86435826285624906</v>
      </c>
      <c r="G36" s="18"/>
      <c r="H36" s="18"/>
    </row>
    <row r="37" spans="1:13" ht="18" customHeight="1">
      <c r="A37" s="80" t="s">
        <v>24</v>
      </c>
      <c r="B37" s="422">
        <f>SUM(B35:B36)</f>
        <v>41196864</v>
      </c>
      <c r="C37" s="580">
        <f>SUM(C35:C36)</f>
        <v>33889984</v>
      </c>
      <c r="D37" s="580"/>
      <c r="E37" s="49">
        <f>C37/B37</f>
        <v>0.82263504328873183</v>
      </c>
      <c r="G37" s="50"/>
      <c r="H37" s="18"/>
    </row>
    <row r="38" spans="1:13" ht="18" customHeight="1">
      <c r="A38" s="581" t="s">
        <v>25</v>
      </c>
      <c r="B38" s="581"/>
      <c r="C38" s="581"/>
      <c r="D38" s="51"/>
      <c r="E38" s="52"/>
      <c r="G38" s="53"/>
    </row>
    <row r="39" spans="1:13" ht="18" customHeight="1">
      <c r="A39" s="582" t="s">
        <v>217</v>
      </c>
      <c r="B39" s="582"/>
      <c r="C39" s="582"/>
      <c r="D39" s="582"/>
      <c r="E39" s="582"/>
      <c r="F39" s="582"/>
      <c r="G39" s="582"/>
    </row>
    <row r="40" spans="1:13" ht="43.5" customHeight="1">
      <c r="A40" s="1" t="s">
        <v>26</v>
      </c>
      <c r="B40" s="1" t="s">
        <v>27</v>
      </c>
      <c r="C40" s="1" t="s">
        <v>28</v>
      </c>
      <c r="D40" s="1" t="s">
        <v>29</v>
      </c>
      <c r="E40" s="2" t="s">
        <v>30</v>
      </c>
      <c r="F40" s="1" t="s">
        <v>31</v>
      </c>
      <c r="G40" s="53"/>
    </row>
    <row r="41" spans="1:13" ht="12.95" customHeight="1">
      <c r="A41" s="54">
        <v>1</v>
      </c>
      <c r="B41" s="54">
        <v>2</v>
      </c>
      <c r="C41" s="54">
        <v>3</v>
      </c>
      <c r="D41" s="54">
        <v>4</v>
      </c>
      <c r="E41" s="54" t="s">
        <v>32</v>
      </c>
      <c r="F41" s="54">
        <v>6</v>
      </c>
      <c r="G41" s="53"/>
    </row>
    <row r="42" spans="1:13" ht="12.95" customHeight="1">
      <c r="A42" s="47">
        <v>1</v>
      </c>
      <c r="B42" s="512" t="s">
        <v>153</v>
      </c>
      <c r="C42" s="56">
        <v>243</v>
      </c>
      <c r="D42" s="57">
        <v>199</v>
      </c>
      <c r="E42" s="58">
        <f t="shared" ref="E42:E50" si="3">C42-D42</f>
        <v>44</v>
      </c>
      <c r="F42" s="59">
        <f t="shared" ref="F42:F51" si="4">E42/C42</f>
        <v>0.18106995884773663</v>
      </c>
      <c r="G42" s="53"/>
    </row>
    <row r="43" spans="1:13" ht="12.95" customHeight="1">
      <c r="A43" s="47">
        <v>2</v>
      </c>
      <c r="B43" s="512" t="s">
        <v>154</v>
      </c>
      <c r="C43" s="56">
        <v>360</v>
      </c>
      <c r="D43" s="57">
        <v>282</v>
      </c>
      <c r="E43" s="58">
        <f t="shared" si="3"/>
        <v>78</v>
      </c>
      <c r="F43" s="59">
        <f t="shared" si="4"/>
        <v>0.21666666666666667</v>
      </c>
      <c r="G43" s="53"/>
    </row>
    <row r="44" spans="1:13" ht="12.95" customHeight="1">
      <c r="A44" s="47">
        <v>3</v>
      </c>
      <c r="B44" s="512" t="s">
        <v>155</v>
      </c>
      <c r="C44" s="56">
        <v>259</v>
      </c>
      <c r="D44" s="57">
        <v>198</v>
      </c>
      <c r="E44" s="58">
        <f t="shared" si="3"/>
        <v>61</v>
      </c>
      <c r="F44" s="59">
        <f t="shared" si="4"/>
        <v>0.23552123552123552</v>
      </c>
      <c r="G44" s="53"/>
    </row>
    <row r="45" spans="1:13" ht="12.95" customHeight="1">
      <c r="A45" s="47">
        <v>4</v>
      </c>
      <c r="B45" s="512" t="s">
        <v>156</v>
      </c>
      <c r="C45" s="56">
        <v>175</v>
      </c>
      <c r="D45" s="57">
        <v>117</v>
      </c>
      <c r="E45" s="58">
        <f t="shared" si="3"/>
        <v>58</v>
      </c>
      <c r="F45" s="59">
        <f t="shared" si="4"/>
        <v>0.33142857142857141</v>
      </c>
      <c r="G45" s="53"/>
    </row>
    <row r="46" spans="1:13" ht="12.95" customHeight="1">
      <c r="A46" s="47">
        <v>5</v>
      </c>
      <c r="B46" s="512" t="s">
        <v>157</v>
      </c>
      <c r="C46" s="56">
        <v>263</v>
      </c>
      <c r="D46" s="57">
        <v>208</v>
      </c>
      <c r="E46" s="58">
        <f t="shared" si="3"/>
        <v>55</v>
      </c>
      <c r="F46" s="59">
        <f t="shared" si="4"/>
        <v>0.20912547528517111</v>
      </c>
      <c r="G46" s="53"/>
    </row>
    <row r="47" spans="1:13" ht="12.95" customHeight="1">
      <c r="A47" s="47">
        <v>6</v>
      </c>
      <c r="B47" s="512" t="s">
        <v>158</v>
      </c>
      <c r="C47" s="56">
        <v>611</v>
      </c>
      <c r="D47" s="57">
        <v>595</v>
      </c>
      <c r="E47" s="58">
        <f t="shared" si="3"/>
        <v>16</v>
      </c>
      <c r="F47" s="59">
        <f t="shared" si="4"/>
        <v>2.6186579378068741E-2</v>
      </c>
      <c r="G47" s="53"/>
    </row>
    <row r="48" spans="1:13" ht="12.95" customHeight="1">
      <c r="A48" s="47">
        <v>7</v>
      </c>
      <c r="B48" s="512" t="s">
        <v>159</v>
      </c>
      <c r="C48" s="56">
        <v>322</v>
      </c>
      <c r="D48" s="57">
        <v>298</v>
      </c>
      <c r="E48" s="58">
        <f t="shared" si="3"/>
        <v>24</v>
      </c>
      <c r="F48" s="59">
        <f t="shared" si="4"/>
        <v>7.4534161490683232E-2</v>
      </c>
      <c r="G48" s="53"/>
    </row>
    <row r="49" spans="1:18" ht="12.95" customHeight="1">
      <c r="A49" s="47">
        <v>8</v>
      </c>
      <c r="B49" s="513" t="s">
        <v>264</v>
      </c>
      <c r="C49" s="56">
        <v>340</v>
      </c>
      <c r="D49" s="57">
        <v>340</v>
      </c>
      <c r="E49" s="58">
        <f t="shared" si="3"/>
        <v>0</v>
      </c>
      <c r="F49" s="59">
        <f t="shared" si="4"/>
        <v>0</v>
      </c>
      <c r="G49" s="53"/>
    </row>
    <row r="50" spans="1:18" ht="12.95" customHeight="1">
      <c r="A50" s="47">
        <v>9</v>
      </c>
      <c r="B50" s="512" t="s">
        <v>161</v>
      </c>
      <c r="C50" s="56">
        <v>284</v>
      </c>
      <c r="D50" s="57">
        <v>284</v>
      </c>
      <c r="E50" s="58">
        <f t="shared" si="3"/>
        <v>0</v>
      </c>
      <c r="F50" s="59">
        <f t="shared" si="4"/>
        <v>0</v>
      </c>
      <c r="G50" s="53"/>
    </row>
    <row r="51" spans="1:18" ht="12.95" customHeight="1">
      <c r="A51" s="604" t="s">
        <v>33</v>
      </c>
      <c r="B51" s="605"/>
      <c r="C51" s="61">
        <f>SUM(C42:C50)</f>
        <v>2857</v>
      </c>
      <c r="D51" s="61">
        <f>SUM(D42:D50)</f>
        <v>2521</v>
      </c>
      <c r="E51" s="62">
        <f>C51-D51</f>
        <v>336</v>
      </c>
      <c r="F51" s="63">
        <f t="shared" si="4"/>
        <v>0.1176058802940147</v>
      </c>
      <c r="G51" s="53"/>
      <c r="J51" s="8">
        <f>D51/C51</f>
        <v>0.88239411970598525</v>
      </c>
    </row>
    <row r="52" spans="1:18" ht="12.95" customHeight="1">
      <c r="A52" s="64"/>
      <c r="B52" s="65"/>
      <c r="C52" s="66"/>
      <c r="D52" s="66"/>
      <c r="E52" s="67"/>
      <c r="F52" s="68"/>
      <c r="G52" s="53"/>
      <c r="I52" s="8">
        <f>C51+C65</f>
        <v>3642</v>
      </c>
      <c r="J52" s="8">
        <f>D51+D65</f>
        <v>3268</v>
      </c>
      <c r="K52" s="8">
        <f>J52/I52</f>
        <v>0.89730917078528283</v>
      </c>
    </row>
    <row r="53" spans="1:18" ht="12.95" customHeight="1">
      <c r="A53" s="582" t="s">
        <v>218</v>
      </c>
      <c r="B53" s="582"/>
      <c r="C53" s="582"/>
      <c r="D53" s="582"/>
      <c r="E53" s="582"/>
      <c r="F53" s="582"/>
      <c r="G53" s="582"/>
      <c r="H53" s="582"/>
    </row>
    <row r="54" spans="1:18" ht="45.75" customHeight="1">
      <c r="A54" s="1" t="s">
        <v>26</v>
      </c>
      <c r="B54" s="1" t="s">
        <v>27</v>
      </c>
      <c r="C54" s="1" t="s">
        <v>28</v>
      </c>
      <c r="D54" s="1" t="s">
        <v>29</v>
      </c>
      <c r="E54" s="2" t="s">
        <v>30</v>
      </c>
      <c r="F54" s="1" t="s">
        <v>31</v>
      </c>
      <c r="G54" s="53"/>
      <c r="I54" s="170"/>
      <c r="J54" s="170"/>
      <c r="K54" s="170"/>
      <c r="L54" s="170"/>
      <c r="M54" s="170"/>
      <c r="N54" s="170"/>
      <c r="O54" s="170"/>
      <c r="P54" s="170"/>
      <c r="Q54" s="170"/>
      <c r="R54" s="170"/>
    </row>
    <row r="55" spans="1:18" ht="12.95" customHeight="1">
      <c r="A55" s="54">
        <v>1</v>
      </c>
      <c r="B55" s="54">
        <v>2</v>
      </c>
      <c r="C55" s="54">
        <v>3</v>
      </c>
      <c r="D55" s="54">
        <v>4</v>
      </c>
      <c r="E55" s="54" t="s">
        <v>32</v>
      </c>
      <c r="F55" s="54">
        <v>6</v>
      </c>
      <c r="G55" s="53"/>
      <c r="I55" s="170"/>
      <c r="J55" s="170"/>
      <c r="K55" s="170"/>
      <c r="L55" s="170"/>
      <c r="M55" s="170"/>
      <c r="N55" s="170"/>
      <c r="O55" s="170"/>
      <c r="P55" s="170"/>
      <c r="Q55" s="170"/>
      <c r="R55" s="170"/>
    </row>
    <row r="56" spans="1:18" ht="12.95" customHeight="1">
      <c r="A56" s="47">
        <v>1</v>
      </c>
      <c r="B56" s="514" t="s">
        <v>153</v>
      </c>
      <c r="C56" s="58">
        <v>114</v>
      </c>
      <c r="D56" s="58">
        <v>112</v>
      </c>
      <c r="E56" s="58">
        <f t="shared" ref="E56:E65" si="5">C56-D56</f>
        <v>2</v>
      </c>
      <c r="F56" s="59">
        <f t="shared" ref="F56:F65" si="6">E56/C56</f>
        <v>1.7543859649122806E-2</v>
      </c>
      <c r="G56" s="53"/>
      <c r="I56" s="74"/>
      <c r="J56" s="74"/>
      <c r="K56" s="74"/>
      <c r="L56" s="170"/>
      <c r="M56" s="74"/>
      <c r="N56" s="74"/>
      <c r="O56" s="74"/>
      <c r="P56" s="299"/>
      <c r="Q56" s="299"/>
      <c r="R56" s="170"/>
    </row>
    <row r="57" spans="1:18" ht="12.95" customHeight="1">
      <c r="A57" s="47">
        <v>2</v>
      </c>
      <c r="B57" s="515" t="s">
        <v>154</v>
      </c>
      <c r="C57" s="58">
        <v>95</v>
      </c>
      <c r="D57" s="58">
        <v>95</v>
      </c>
      <c r="E57" s="58">
        <f t="shared" si="5"/>
        <v>0</v>
      </c>
      <c r="F57" s="59">
        <f t="shared" si="6"/>
        <v>0</v>
      </c>
      <c r="G57" s="53"/>
      <c r="I57" s="74"/>
      <c r="J57" s="74"/>
      <c r="K57" s="74"/>
      <c r="L57" s="170"/>
      <c r="M57" s="74"/>
      <c r="N57" s="74"/>
      <c r="O57" s="74"/>
      <c r="P57" s="299"/>
      <c r="Q57" s="299"/>
      <c r="R57" s="170"/>
    </row>
    <row r="58" spans="1:18" ht="12.95" customHeight="1">
      <c r="A58" s="47">
        <v>3</v>
      </c>
      <c r="B58" s="514" t="s">
        <v>155</v>
      </c>
      <c r="C58" s="58">
        <v>111</v>
      </c>
      <c r="D58" s="58">
        <v>109</v>
      </c>
      <c r="E58" s="58">
        <f t="shared" si="5"/>
        <v>2</v>
      </c>
      <c r="F58" s="59">
        <f t="shared" si="6"/>
        <v>1.8018018018018018E-2</v>
      </c>
      <c r="G58" s="53"/>
      <c r="I58" s="74"/>
      <c r="J58" s="74"/>
      <c r="K58" s="74"/>
      <c r="L58" s="170"/>
      <c r="M58" s="74"/>
      <c r="N58" s="74"/>
      <c r="O58" s="74"/>
      <c r="P58" s="299"/>
      <c r="Q58" s="299"/>
      <c r="R58" s="170"/>
    </row>
    <row r="59" spans="1:18" ht="12.95" customHeight="1">
      <c r="A59" s="47">
        <v>4</v>
      </c>
      <c r="B59" s="514" t="s">
        <v>156</v>
      </c>
      <c r="C59" s="58">
        <v>78</v>
      </c>
      <c r="D59" s="58">
        <v>75</v>
      </c>
      <c r="E59" s="58">
        <f t="shared" si="5"/>
        <v>3</v>
      </c>
      <c r="F59" s="59">
        <f t="shared" si="6"/>
        <v>3.8461538461538464E-2</v>
      </c>
      <c r="G59" s="53"/>
      <c r="I59" s="74"/>
      <c r="J59" s="74"/>
      <c r="K59" s="74"/>
      <c r="L59" s="170"/>
      <c r="M59" s="74"/>
      <c r="N59" s="74"/>
      <c r="O59" s="74"/>
      <c r="P59" s="299"/>
      <c r="Q59" s="299"/>
      <c r="R59" s="170"/>
    </row>
    <row r="60" spans="1:18" ht="12.95" customHeight="1">
      <c r="A60" s="47">
        <v>5</v>
      </c>
      <c r="B60" s="514" t="s">
        <v>157</v>
      </c>
      <c r="C60" s="58">
        <v>76</v>
      </c>
      <c r="D60" s="58">
        <v>74</v>
      </c>
      <c r="E60" s="58">
        <f t="shared" si="5"/>
        <v>2</v>
      </c>
      <c r="F60" s="59">
        <f t="shared" si="6"/>
        <v>2.6315789473684209E-2</v>
      </c>
      <c r="G60" s="53"/>
      <c r="I60" s="74"/>
      <c r="J60" s="74"/>
      <c r="K60" s="74"/>
      <c r="L60" s="170"/>
      <c r="M60" s="74"/>
      <c r="N60" s="74"/>
      <c r="O60" s="74"/>
      <c r="P60" s="299"/>
      <c r="Q60" s="299"/>
      <c r="R60" s="170"/>
    </row>
    <row r="61" spans="1:18" ht="12.95" customHeight="1">
      <c r="A61" s="47">
        <v>6</v>
      </c>
      <c r="B61" s="514" t="s">
        <v>158</v>
      </c>
      <c r="C61" s="58">
        <v>102</v>
      </c>
      <c r="D61" s="58">
        <v>86</v>
      </c>
      <c r="E61" s="58">
        <f t="shared" si="5"/>
        <v>16</v>
      </c>
      <c r="F61" s="59">
        <f t="shared" si="6"/>
        <v>0.15686274509803921</v>
      </c>
      <c r="G61" s="53"/>
      <c r="I61" s="74"/>
      <c r="J61" s="74"/>
      <c r="K61" s="74"/>
      <c r="L61" s="170"/>
      <c r="M61" s="74"/>
      <c r="N61" s="74"/>
      <c r="O61" s="74"/>
      <c r="P61" s="299"/>
      <c r="Q61" s="299"/>
      <c r="R61" s="170"/>
    </row>
    <row r="62" spans="1:18" ht="12.95" customHeight="1">
      <c r="A62" s="47">
        <v>7</v>
      </c>
      <c r="B62" s="514" t="s">
        <v>159</v>
      </c>
      <c r="C62" s="58">
        <v>55</v>
      </c>
      <c r="D62" s="58">
        <v>42</v>
      </c>
      <c r="E62" s="58">
        <f t="shared" si="5"/>
        <v>13</v>
      </c>
      <c r="F62" s="59">
        <f t="shared" si="6"/>
        <v>0.23636363636363636</v>
      </c>
      <c r="G62" s="53"/>
      <c r="I62" s="74"/>
      <c r="J62" s="74"/>
      <c r="K62" s="74"/>
      <c r="L62" s="170"/>
      <c r="M62" s="74"/>
      <c r="N62" s="74"/>
      <c r="O62" s="74"/>
      <c r="P62" s="299"/>
      <c r="Q62" s="299"/>
      <c r="R62" s="170"/>
    </row>
    <row r="63" spans="1:18" ht="12.95" customHeight="1">
      <c r="A63" s="47">
        <v>8</v>
      </c>
      <c r="B63" s="514" t="s">
        <v>264</v>
      </c>
      <c r="C63" s="58">
        <v>122</v>
      </c>
      <c r="D63" s="58">
        <v>122</v>
      </c>
      <c r="E63" s="58">
        <f t="shared" si="5"/>
        <v>0</v>
      </c>
      <c r="F63" s="59">
        <f t="shared" si="6"/>
        <v>0</v>
      </c>
      <c r="G63" s="53"/>
      <c r="I63" s="74"/>
      <c r="J63" s="74"/>
      <c r="K63" s="74"/>
      <c r="L63" s="170"/>
      <c r="M63" s="74"/>
      <c r="N63" s="74"/>
      <c r="O63" s="74"/>
      <c r="P63" s="299"/>
      <c r="Q63" s="299"/>
      <c r="R63" s="170"/>
    </row>
    <row r="64" spans="1:18" ht="12.95" customHeight="1">
      <c r="A64" s="47">
        <v>9</v>
      </c>
      <c r="B64" s="514" t="s">
        <v>161</v>
      </c>
      <c r="C64" s="58">
        <v>32</v>
      </c>
      <c r="D64" s="58">
        <v>32</v>
      </c>
      <c r="E64" s="58">
        <f t="shared" si="5"/>
        <v>0</v>
      </c>
      <c r="F64" s="59">
        <f t="shared" si="6"/>
        <v>0</v>
      </c>
      <c r="G64" s="53"/>
      <c r="I64" s="74"/>
      <c r="J64" s="74"/>
      <c r="K64" s="74"/>
      <c r="L64" s="170"/>
      <c r="M64" s="74"/>
      <c r="N64" s="74"/>
      <c r="O64" s="74"/>
      <c r="P64" s="299"/>
      <c r="Q64" s="299"/>
      <c r="R64" s="170"/>
    </row>
    <row r="65" spans="1:20" ht="12.95" customHeight="1">
      <c r="A65" s="47"/>
      <c r="B65" s="69" t="s">
        <v>33</v>
      </c>
      <c r="C65" s="62">
        <f>SUM(C56:C64)</f>
        <v>785</v>
      </c>
      <c r="D65" s="62">
        <f>SUM(D56:D64)</f>
        <v>747</v>
      </c>
      <c r="E65" s="58">
        <f t="shared" si="5"/>
        <v>38</v>
      </c>
      <c r="F65" s="59">
        <f t="shared" si="6"/>
        <v>4.8407643312101914E-2</v>
      </c>
      <c r="G65" s="53"/>
      <c r="I65" s="73"/>
      <c r="J65" s="73">
        <f>C65+C80</f>
        <v>966</v>
      </c>
      <c r="K65" s="73">
        <f>D65+D80</f>
        <v>921</v>
      </c>
      <c r="L65" s="170">
        <f>K65/J65</f>
        <v>0.95341614906832295</v>
      </c>
      <c r="M65" s="73"/>
      <c r="N65" s="73"/>
      <c r="O65" s="74"/>
      <c r="P65" s="75"/>
      <c r="Q65" s="75"/>
      <c r="R65" s="170"/>
    </row>
    <row r="66" spans="1:20" ht="12.95" customHeight="1">
      <c r="A66" s="70"/>
      <c r="B66" s="65"/>
      <c r="C66" s="67"/>
      <c r="D66" s="67"/>
      <c r="E66" s="71"/>
      <c r="F66" s="72"/>
      <c r="G66" s="53"/>
      <c r="I66" s="73"/>
      <c r="J66" s="73"/>
      <c r="K66" s="73"/>
      <c r="L66" s="170"/>
      <c r="M66" s="73"/>
      <c r="N66" s="73"/>
      <c r="O66" s="74"/>
      <c r="P66" s="75"/>
      <c r="Q66" s="75"/>
      <c r="R66" s="170"/>
    </row>
    <row r="67" spans="1:20" ht="12.95" customHeight="1">
      <c r="A67" s="70"/>
      <c r="B67" s="65"/>
      <c r="C67" s="67"/>
      <c r="D67" s="67"/>
      <c r="E67" s="71"/>
      <c r="F67" s="72"/>
      <c r="G67" s="53"/>
      <c r="I67" s="73"/>
      <c r="J67" s="73"/>
      <c r="K67" s="73"/>
      <c r="M67" s="73"/>
      <c r="N67" s="73"/>
      <c r="O67" s="74"/>
      <c r="P67" s="75"/>
      <c r="Q67" s="75"/>
    </row>
    <row r="68" spans="1:20" ht="12.95" customHeight="1">
      <c r="A68" s="582" t="s">
        <v>219</v>
      </c>
      <c r="B68" s="582"/>
      <c r="C68" s="582"/>
      <c r="D68" s="582"/>
      <c r="E68" s="582"/>
      <c r="F68" s="582"/>
      <c r="G68" s="582"/>
      <c r="H68" s="582"/>
    </row>
    <row r="69" spans="1:20" ht="45.75" customHeight="1">
      <c r="A69" s="1" t="s">
        <v>26</v>
      </c>
      <c r="B69" s="1" t="s">
        <v>27</v>
      </c>
      <c r="C69" s="1" t="s">
        <v>28</v>
      </c>
      <c r="D69" s="1" t="s">
        <v>29</v>
      </c>
      <c r="E69" s="2" t="s">
        <v>30</v>
      </c>
      <c r="F69" s="1" t="s">
        <v>31</v>
      </c>
      <c r="G69" s="53"/>
    </row>
    <row r="70" spans="1:20" ht="12.95" customHeight="1">
      <c r="A70" s="54">
        <v>1</v>
      </c>
      <c r="B70" s="54">
        <v>2</v>
      </c>
      <c r="C70" s="54">
        <v>3</v>
      </c>
      <c r="D70" s="54">
        <v>4</v>
      </c>
      <c r="E70" s="54" t="s">
        <v>32</v>
      </c>
      <c r="F70" s="54">
        <v>6</v>
      </c>
      <c r="G70" s="53"/>
    </row>
    <row r="71" spans="1:20" ht="12.95" customHeight="1">
      <c r="A71" s="47">
        <v>1</v>
      </c>
      <c r="B71" s="516" t="s">
        <v>153</v>
      </c>
      <c r="C71" s="55">
        <v>57</v>
      </c>
      <c r="D71" s="58">
        <v>53</v>
      </c>
      <c r="E71" s="58">
        <f t="shared" ref="E71:E80" si="7">C71-D71</f>
        <v>4</v>
      </c>
      <c r="F71" s="59">
        <f t="shared" ref="F71:F80" si="8">E71/C71</f>
        <v>7.0175438596491224E-2</v>
      </c>
      <c r="G71" s="53"/>
      <c r="I71" s="74"/>
      <c r="J71" s="74"/>
      <c r="K71" s="74"/>
      <c r="L71" s="170"/>
      <c r="M71" s="74"/>
      <c r="N71" s="74"/>
      <c r="O71" s="74"/>
      <c r="P71" s="299"/>
      <c r="Q71" s="299"/>
      <c r="R71" s="170"/>
      <c r="S71" s="170"/>
      <c r="T71" s="170"/>
    </row>
    <row r="72" spans="1:20" ht="12.95" customHeight="1">
      <c r="A72" s="47">
        <v>2</v>
      </c>
      <c r="B72" s="516" t="s">
        <v>154</v>
      </c>
      <c r="C72" s="55">
        <v>51</v>
      </c>
      <c r="D72" s="58">
        <v>51</v>
      </c>
      <c r="E72" s="58">
        <f t="shared" si="7"/>
        <v>0</v>
      </c>
      <c r="F72" s="59">
        <f t="shared" si="8"/>
        <v>0</v>
      </c>
      <c r="G72" s="53"/>
      <c r="I72" s="74"/>
      <c r="J72" s="74"/>
      <c r="K72" s="74"/>
      <c r="L72" s="170"/>
      <c r="M72" s="74"/>
      <c r="N72" s="74"/>
      <c r="O72" s="74"/>
      <c r="P72" s="299"/>
      <c r="Q72" s="299"/>
      <c r="R72" s="170"/>
      <c r="S72" s="170"/>
      <c r="T72" s="170"/>
    </row>
    <row r="73" spans="1:20" ht="12.95" customHeight="1">
      <c r="A73" s="47">
        <v>3</v>
      </c>
      <c r="B73" s="516" t="s">
        <v>155</v>
      </c>
      <c r="C73" s="55">
        <v>38</v>
      </c>
      <c r="D73" s="58">
        <v>38</v>
      </c>
      <c r="E73" s="58">
        <f t="shared" si="7"/>
        <v>0</v>
      </c>
      <c r="F73" s="59">
        <f t="shared" si="8"/>
        <v>0</v>
      </c>
      <c r="G73" s="53"/>
      <c r="I73" s="74"/>
      <c r="J73" s="74"/>
      <c r="K73" s="74"/>
      <c r="L73" s="170"/>
      <c r="M73" s="74"/>
      <c r="N73" s="74"/>
      <c r="O73" s="74"/>
      <c r="P73" s="299"/>
      <c r="Q73" s="299"/>
      <c r="R73" s="170"/>
      <c r="S73" s="170"/>
      <c r="T73" s="170"/>
    </row>
    <row r="74" spans="1:20" ht="12.95" customHeight="1">
      <c r="A74" s="47">
        <v>4</v>
      </c>
      <c r="B74" s="516" t="s">
        <v>156</v>
      </c>
      <c r="C74" s="55">
        <v>21</v>
      </c>
      <c r="D74" s="58">
        <v>19</v>
      </c>
      <c r="E74" s="58">
        <f t="shared" si="7"/>
        <v>2</v>
      </c>
      <c r="F74" s="59">
        <f t="shared" si="8"/>
        <v>9.5238095238095233E-2</v>
      </c>
      <c r="G74" s="53"/>
      <c r="I74" s="74"/>
      <c r="J74" s="74"/>
      <c r="K74" s="74"/>
      <c r="L74" s="170"/>
      <c r="M74" s="74"/>
      <c r="N74" s="74"/>
      <c r="O74" s="74"/>
      <c r="P74" s="299"/>
      <c r="Q74" s="299"/>
      <c r="R74" s="170"/>
      <c r="S74" s="170"/>
      <c r="T74" s="170"/>
    </row>
    <row r="75" spans="1:20" ht="12.95" customHeight="1">
      <c r="A75" s="47">
        <v>5</v>
      </c>
      <c r="B75" s="516" t="s">
        <v>157</v>
      </c>
      <c r="C75" s="55">
        <v>6</v>
      </c>
      <c r="D75" s="58">
        <v>5</v>
      </c>
      <c r="E75" s="58">
        <f t="shared" si="7"/>
        <v>1</v>
      </c>
      <c r="F75" s="59">
        <f t="shared" si="8"/>
        <v>0.16666666666666666</v>
      </c>
      <c r="G75" s="53"/>
      <c r="I75" s="74"/>
      <c r="J75" s="74"/>
      <c r="K75" s="74"/>
      <c r="L75" s="170"/>
      <c r="M75" s="74"/>
      <c r="N75" s="74"/>
      <c r="O75" s="74"/>
      <c r="P75" s="299"/>
      <c r="Q75" s="299"/>
      <c r="R75" s="170"/>
      <c r="S75" s="170"/>
      <c r="T75" s="170"/>
    </row>
    <row r="76" spans="1:20" ht="12.95" customHeight="1">
      <c r="A76" s="47">
        <v>6</v>
      </c>
      <c r="B76" s="516" t="s">
        <v>158</v>
      </c>
      <c r="C76" s="55">
        <v>6</v>
      </c>
      <c r="D76" s="58">
        <v>6</v>
      </c>
      <c r="E76" s="58">
        <f t="shared" si="7"/>
        <v>0</v>
      </c>
      <c r="F76" s="59">
        <f>E76/C76</f>
        <v>0</v>
      </c>
      <c r="G76" s="53"/>
      <c r="I76" s="74"/>
      <c r="J76" s="74"/>
      <c r="K76" s="74"/>
      <c r="L76" s="170"/>
      <c r="M76" s="74"/>
      <c r="N76" s="74"/>
      <c r="O76" s="74"/>
      <c r="P76" s="299"/>
      <c r="Q76" s="299"/>
      <c r="R76" s="170"/>
      <c r="S76" s="170"/>
      <c r="T76" s="170"/>
    </row>
    <row r="77" spans="1:20" ht="12.95" customHeight="1">
      <c r="A77" s="47">
        <v>7</v>
      </c>
      <c r="B77" s="516" t="s">
        <v>159</v>
      </c>
      <c r="C77" s="55">
        <v>0</v>
      </c>
      <c r="D77" s="58">
        <v>0</v>
      </c>
      <c r="E77" s="58">
        <f t="shared" si="7"/>
        <v>0</v>
      </c>
      <c r="F77" s="59" t="e">
        <f t="shared" si="8"/>
        <v>#DIV/0!</v>
      </c>
      <c r="G77" s="53"/>
      <c r="I77" s="74"/>
      <c r="J77" s="74"/>
      <c r="K77" s="74"/>
      <c r="L77" s="170"/>
      <c r="M77" s="74"/>
      <c r="N77" s="74"/>
      <c r="O77" s="74"/>
      <c r="P77" s="299"/>
      <c r="Q77" s="299"/>
      <c r="R77" s="170"/>
      <c r="S77" s="170"/>
      <c r="T77" s="170"/>
    </row>
    <row r="78" spans="1:20" ht="12.95" customHeight="1">
      <c r="A78" s="47">
        <v>8</v>
      </c>
      <c r="B78" s="516" t="s">
        <v>264</v>
      </c>
      <c r="C78" s="55">
        <v>0</v>
      </c>
      <c r="D78" s="58">
        <v>0</v>
      </c>
      <c r="E78" s="58">
        <f t="shared" si="7"/>
        <v>0</v>
      </c>
      <c r="F78" s="59" t="e">
        <f t="shared" si="8"/>
        <v>#DIV/0!</v>
      </c>
      <c r="G78" s="53"/>
      <c r="I78" s="74"/>
      <c r="J78" s="74"/>
      <c r="K78" s="74"/>
      <c r="L78" s="170"/>
      <c r="M78" s="74"/>
      <c r="N78" s="74"/>
      <c r="O78" s="74"/>
      <c r="P78" s="299"/>
      <c r="Q78" s="299"/>
      <c r="R78" s="170"/>
      <c r="S78" s="170"/>
      <c r="T78" s="170"/>
    </row>
    <row r="79" spans="1:20" ht="12.95" customHeight="1">
      <c r="A79" s="47">
        <v>9</v>
      </c>
      <c r="B79" s="516" t="s">
        <v>161</v>
      </c>
      <c r="C79" s="55">
        <v>2</v>
      </c>
      <c r="D79" s="58">
        <v>2</v>
      </c>
      <c r="E79" s="58">
        <f t="shared" si="7"/>
        <v>0</v>
      </c>
      <c r="F79" s="59">
        <f t="shared" si="8"/>
        <v>0</v>
      </c>
      <c r="G79" s="53"/>
      <c r="I79" s="74"/>
      <c r="J79" s="74"/>
      <c r="K79" s="74"/>
      <c r="L79" s="170"/>
      <c r="M79" s="74"/>
      <c r="N79" s="74"/>
      <c r="O79" s="74"/>
      <c r="P79" s="299"/>
      <c r="Q79" s="299"/>
      <c r="R79" s="170"/>
      <c r="S79" s="170"/>
      <c r="T79" s="170"/>
    </row>
    <row r="80" spans="1:20" ht="12.95" customHeight="1">
      <c r="A80" s="47"/>
      <c r="B80" s="69" t="s">
        <v>33</v>
      </c>
      <c r="C80" s="62">
        <f>SUM(C71:C79)</f>
        <v>181</v>
      </c>
      <c r="D80" s="62">
        <f>SUM(D71:D79)</f>
        <v>174</v>
      </c>
      <c r="E80" s="58">
        <f t="shared" si="7"/>
        <v>7</v>
      </c>
      <c r="F80" s="59">
        <f t="shared" si="8"/>
        <v>3.8674033149171269E-2</v>
      </c>
      <c r="G80" s="53"/>
      <c r="I80" s="73"/>
      <c r="J80" s="73"/>
      <c r="K80" s="73"/>
      <c r="L80" s="170"/>
      <c r="M80" s="73"/>
      <c r="N80" s="73"/>
      <c r="O80" s="74"/>
      <c r="P80" s="75"/>
      <c r="Q80" s="75"/>
      <c r="R80" s="170"/>
      <c r="S80" s="170"/>
      <c r="T80" s="170"/>
    </row>
    <row r="81" spans="1:17" ht="12.95" customHeight="1">
      <c r="A81" s="70"/>
      <c r="B81" s="65"/>
      <c r="C81" s="67"/>
      <c r="D81" s="67"/>
      <c r="E81" s="71"/>
      <c r="F81" s="72"/>
      <c r="G81" s="53"/>
      <c r="I81" s="73"/>
      <c r="J81" s="73"/>
      <c r="K81" s="73"/>
      <c r="M81" s="73"/>
      <c r="N81" s="73"/>
      <c r="O81" s="74"/>
      <c r="P81" s="75"/>
      <c r="Q81" s="75"/>
    </row>
    <row r="82" spans="1:17" ht="12.95" customHeight="1">
      <c r="A82" s="70"/>
      <c r="B82" s="65"/>
      <c r="C82" s="67"/>
      <c r="D82" s="67"/>
      <c r="E82" s="71"/>
      <c r="F82" s="72"/>
      <c r="G82" s="53"/>
      <c r="I82" s="73"/>
      <c r="J82" s="73"/>
      <c r="K82" s="73"/>
      <c r="M82" s="73"/>
      <c r="N82" s="73"/>
      <c r="O82" s="74"/>
      <c r="P82" s="75"/>
      <c r="Q82" s="75"/>
    </row>
    <row r="83" spans="1:17" ht="12.95" customHeight="1">
      <c r="A83" s="582" t="s">
        <v>220</v>
      </c>
      <c r="B83" s="582"/>
      <c r="C83" s="582"/>
      <c r="D83" s="582"/>
      <c r="E83" s="582"/>
      <c r="F83" s="582"/>
      <c r="G83" s="582"/>
    </row>
    <row r="84" spans="1:17" ht="56.25" customHeight="1">
      <c r="A84" s="1" t="s">
        <v>26</v>
      </c>
      <c r="B84" s="1" t="s">
        <v>27</v>
      </c>
      <c r="C84" s="1" t="s">
        <v>265</v>
      </c>
      <c r="D84" s="1" t="s">
        <v>170</v>
      </c>
      <c r="E84" s="2" t="s">
        <v>5</v>
      </c>
      <c r="F84" s="1" t="s">
        <v>34</v>
      </c>
      <c r="G84" s="53"/>
    </row>
    <row r="85" spans="1:17" ht="12.95" customHeight="1">
      <c r="A85" s="54">
        <v>1</v>
      </c>
      <c r="B85" s="54">
        <v>2</v>
      </c>
      <c r="C85" s="54">
        <v>3</v>
      </c>
      <c r="D85" s="54">
        <v>4</v>
      </c>
      <c r="E85" s="54" t="s">
        <v>35</v>
      </c>
      <c r="F85" s="54">
        <v>6</v>
      </c>
      <c r="G85" s="53"/>
    </row>
    <row r="86" spans="1:17" ht="12.95" customHeight="1">
      <c r="A86" s="47">
        <v>1</v>
      </c>
      <c r="B86" s="55" t="s">
        <v>153</v>
      </c>
      <c r="C86" s="76">
        <v>11163</v>
      </c>
      <c r="D86" s="77">
        <v>6693.5466666666671</v>
      </c>
      <c r="E86" s="44">
        <f t="shared" ref="E86:E94" si="9">D86-C86</f>
        <v>-4469.4533333333329</v>
      </c>
      <c r="F86" s="59">
        <f t="shared" ref="F86:F94" si="10">E86/C86</f>
        <v>-0.40038102063364084</v>
      </c>
      <c r="G86" s="53"/>
      <c r="L86" s="78"/>
      <c r="N86" s="53"/>
    </row>
    <row r="87" spans="1:17" ht="12.95" customHeight="1">
      <c r="A87" s="47">
        <v>2</v>
      </c>
      <c r="B87" s="55" t="s">
        <v>154</v>
      </c>
      <c r="C87" s="76">
        <v>17439</v>
      </c>
      <c r="D87" s="77">
        <v>14372.169265033408</v>
      </c>
      <c r="E87" s="44">
        <f t="shared" si="9"/>
        <v>-3066.830734966592</v>
      </c>
      <c r="F87" s="59">
        <f t="shared" si="10"/>
        <v>-0.17586046992181845</v>
      </c>
      <c r="G87" s="53"/>
      <c r="L87" s="78"/>
      <c r="N87" s="53"/>
    </row>
    <row r="88" spans="1:17" ht="12.95" customHeight="1">
      <c r="A88" s="47">
        <v>3</v>
      </c>
      <c r="B88" s="55" t="s">
        <v>155</v>
      </c>
      <c r="C88" s="76">
        <v>17411</v>
      </c>
      <c r="D88" s="77">
        <v>14438.685446009389</v>
      </c>
      <c r="E88" s="44">
        <f t="shared" si="9"/>
        <v>-2972.3145539906109</v>
      </c>
      <c r="F88" s="59">
        <f t="shared" si="10"/>
        <v>-0.17071475239737011</v>
      </c>
      <c r="G88" s="53"/>
      <c r="L88" s="78"/>
      <c r="N88" s="53"/>
    </row>
    <row r="89" spans="1:17" ht="12.95" customHeight="1">
      <c r="A89" s="47">
        <v>4</v>
      </c>
      <c r="B89" s="55" t="s">
        <v>156</v>
      </c>
      <c r="C89" s="76">
        <v>9533</v>
      </c>
      <c r="D89" s="77">
        <v>8059.6785714285716</v>
      </c>
      <c r="E89" s="44">
        <f t="shared" si="9"/>
        <v>-1473.3214285714284</v>
      </c>
      <c r="F89" s="59">
        <f t="shared" si="10"/>
        <v>-0.15454960962671022</v>
      </c>
      <c r="G89" s="53"/>
      <c r="L89" s="78"/>
      <c r="N89" s="53"/>
    </row>
    <row r="90" spans="1:17" ht="12.95" customHeight="1">
      <c r="A90" s="47">
        <v>5</v>
      </c>
      <c r="B90" s="55" t="s">
        <v>157</v>
      </c>
      <c r="C90" s="76">
        <v>15181</v>
      </c>
      <c r="D90" s="77">
        <v>12662.211009174312</v>
      </c>
      <c r="E90" s="44">
        <f t="shared" si="9"/>
        <v>-2518.7889908256875</v>
      </c>
      <c r="F90" s="59">
        <f t="shared" si="10"/>
        <v>-0.16591719852616346</v>
      </c>
      <c r="G90" s="53"/>
      <c r="L90" s="78"/>
      <c r="N90" s="53"/>
    </row>
    <row r="91" spans="1:17" ht="12.95" customHeight="1">
      <c r="A91" s="47">
        <v>6</v>
      </c>
      <c r="B91" s="55" t="s">
        <v>158</v>
      </c>
      <c r="C91" s="76">
        <v>32323</v>
      </c>
      <c r="D91" s="77">
        <v>27331.285714285714</v>
      </c>
      <c r="E91" s="44">
        <f t="shared" si="9"/>
        <v>-4991.7142857142862</v>
      </c>
      <c r="F91" s="59">
        <f t="shared" si="10"/>
        <v>-0.15443227069623136</v>
      </c>
      <c r="G91" s="53"/>
      <c r="L91" s="78"/>
      <c r="N91" s="53"/>
    </row>
    <row r="92" spans="1:17" ht="12.95" customHeight="1">
      <c r="A92" s="47">
        <v>7</v>
      </c>
      <c r="B92" s="55" t="s">
        <v>159</v>
      </c>
      <c r="C92" s="76">
        <v>12208</v>
      </c>
      <c r="D92" s="77">
        <v>11345.328502415459</v>
      </c>
      <c r="E92" s="44">
        <f t="shared" si="9"/>
        <v>-862.6714975845407</v>
      </c>
      <c r="F92" s="59">
        <f t="shared" si="10"/>
        <v>-7.0664441152075749E-2</v>
      </c>
      <c r="G92" s="53"/>
      <c r="L92" s="78"/>
      <c r="N92" s="53"/>
    </row>
    <row r="93" spans="1:17" ht="12.95" customHeight="1">
      <c r="A93" s="47">
        <v>8</v>
      </c>
      <c r="B93" s="55" t="s">
        <v>264</v>
      </c>
      <c r="C93" s="76">
        <v>20005</v>
      </c>
      <c r="D93" s="77">
        <v>17309.894495412846</v>
      </c>
      <c r="E93" s="44">
        <f t="shared" si="9"/>
        <v>-2695.1055045871544</v>
      </c>
      <c r="F93" s="59">
        <f t="shared" si="10"/>
        <v>-0.13472159483065005</v>
      </c>
      <c r="G93" s="53"/>
      <c r="L93" s="78"/>
      <c r="N93" s="53"/>
    </row>
    <row r="94" spans="1:17" ht="12.95" customHeight="1">
      <c r="A94" s="47">
        <v>9</v>
      </c>
      <c r="B94" s="79" t="s">
        <v>161</v>
      </c>
      <c r="C94" s="76">
        <v>9916</v>
      </c>
      <c r="D94" s="77">
        <v>9382.3594470046082</v>
      </c>
      <c r="E94" s="44">
        <f t="shared" si="9"/>
        <v>-533.64055299539177</v>
      </c>
      <c r="F94" s="59">
        <f t="shared" si="10"/>
        <v>-5.3816110628821273E-2</v>
      </c>
      <c r="G94" s="53"/>
      <c r="L94" s="78"/>
      <c r="N94" s="53"/>
    </row>
    <row r="95" spans="1:17" s="17" customFormat="1" ht="12.95" customHeight="1">
      <c r="A95" s="80"/>
      <c r="B95" s="69" t="s">
        <v>33</v>
      </c>
      <c r="C95" s="33">
        <f>SUM(C86:C94)</f>
        <v>145179</v>
      </c>
      <c r="D95" s="33">
        <f>SUM(D86:D94)</f>
        <v>121595.15911743099</v>
      </c>
      <c r="E95" s="33">
        <f t="shared" ref="E95" si="11">D95-C95</f>
        <v>-23583.840882569013</v>
      </c>
      <c r="F95" s="63">
        <f t="shared" ref="F95" si="12">E95/C95</f>
        <v>-0.16244664092306058</v>
      </c>
      <c r="G95" s="81"/>
      <c r="J95" s="45">
        <f>C95+C109</f>
        <v>186504</v>
      </c>
      <c r="K95" s="45">
        <f>D95+D109</f>
        <v>155573.90173884295</v>
      </c>
      <c r="L95" s="78">
        <f>K95/J95</f>
        <v>0.83415852603077123</v>
      </c>
      <c r="N95" s="53"/>
    </row>
    <row r="96" spans="1:17" ht="12.95" customHeight="1">
      <c r="A96" s="64"/>
      <c r="B96" s="82"/>
      <c r="C96" s="67"/>
      <c r="D96" s="67"/>
      <c r="E96" s="67"/>
      <c r="F96" s="68"/>
      <c r="G96" s="53"/>
    </row>
    <row r="97" spans="1:12" ht="12.95" customHeight="1">
      <c r="A97" s="582" t="s">
        <v>221</v>
      </c>
      <c r="B97" s="582"/>
      <c r="C97" s="582"/>
      <c r="D97" s="582"/>
      <c r="E97" s="582"/>
      <c r="F97" s="582"/>
      <c r="G97" s="53"/>
    </row>
    <row r="98" spans="1:12" ht="66" customHeight="1">
      <c r="A98" s="1" t="s">
        <v>26</v>
      </c>
      <c r="B98" s="1" t="s">
        <v>27</v>
      </c>
      <c r="C98" s="1" t="s">
        <v>265</v>
      </c>
      <c r="D98" s="1" t="s">
        <v>170</v>
      </c>
      <c r="E98" s="2" t="s">
        <v>5</v>
      </c>
      <c r="F98" s="1" t="s">
        <v>34</v>
      </c>
      <c r="G98" s="53"/>
      <c r="K98" s="8" t="s">
        <v>15</v>
      </c>
    </row>
    <row r="99" spans="1:12" ht="12.95" customHeight="1">
      <c r="A99" s="54">
        <v>1</v>
      </c>
      <c r="B99" s="54">
        <v>2</v>
      </c>
      <c r="C99" s="54">
        <v>3</v>
      </c>
      <c r="D99" s="54">
        <v>4</v>
      </c>
      <c r="E99" s="54" t="s">
        <v>35</v>
      </c>
      <c r="F99" s="54">
        <v>6</v>
      </c>
      <c r="G99" s="53"/>
    </row>
    <row r="100" spans="1:12" ht="12.95" customHeight="1">
      <c r="A100" s="47">
        <v>1</v>
      </c>
      <c r="B100" s="55" t="s">
        <v>153</v>
      </c>
      <c r="C100" s="76">
        <v>5461</v>
      </c>
      <c r="D100" s="77">
        <v>3527.6888888888889</v>
      </c>
      <c r="E100" s="83">
        <f t="shared" ref="E100:E108" si="13">D100-C100</f>
        <v>-1933.3111111111111</v>
      </c>
      <c r="F100" s="59">
        <f t="shared" ref="F100:F108" si="14">E100/C100</f>
        <v>-0.3540214449937944</v>
      </c>
      <c r="G100" s="53"/>
      <c r="L100" s="78"/>
    </row>
    <row r="101" spans="1:12" ht="12.95" customHeight="1">
      <c r="A101" s="47">
        <v>2</v>
      </c>
      <c r="B101" s="55" t="s">
        <v>154</v>
      </c>
      <c r="C101" s="76">
        <v>7347</v>
      </c>
      <c r="D101" s="77">
        <v>6056.0801781737191</v>
      </c>
      <c r="E101" s="83">
        <f t="shared" si="13"/>
        <v>-1290.9198218262809</v>
      </c>
      <c r="F101" s="59">
        <f t="shared" si="14"/>
        <v>-0.1757070670785737</v>
      </c>
      <c r="G101" s="53"/>
      <c r="L101" s="78"/>
    </row>
    <row r="102" spans="1:12" ht="12.95" customHeight="1">
      <c r="A102" s="47">
        <v>3</v>
      </c>
      <c r="B102" s="55" t="s">
        <v>155</v>
      </c>
      <c r="C102" s="76">
        <v>7929</v>
      </c>
      <c r="D102" s="77">
        <v>6655.2300469483562</v>
      </c>
      <c r="E102" s="83">
        <f t="shared" si="13"/>
        <v>-1273.7699530516438</v>
      </c>
      <c r="F102" s="59">
        <f t="shared" si="14"/>
        <v>-0.16064698613338932</v>
      </c>
      <c r="G102" s="53"/>
      <c r="L102" s="78"/>
    </row>
    <row r="103" spans="1:12" ht="12.95" customHeight="1">
      <c r="A103" s="47">
        <v>4</v>
      </c>
      <c r="B103" s="55" t="s">
        <v>156</v>
      </c>
      <c r="C103" s="76">
        <v>3427</v>
      </c>
      <c r="D103" s="77">
        <v>2849.3392857142853</v>
      </c>
      <c r="E103" s="83">
        <f t="shared" si="13"/>
        <v>-577.66071428571468</v>
      </c>
      <c r="F103" s="59">
        <f t="shared" si="14"/>
        <v>-0.16856163241485692</v>
      </c>
      <c r="G103" s="53"/>
      <c r="L103" s="78"/>
    </row>
    <row r="104" spans="1:12" ht="12.95" customHeight="1">
      <c r="A104" s="47">
        <v>5</v>
      </c>
      <c r="B104" s="55" t="s">
        <v>157</v>
      </c>
      <c r="C104" s="76">
        <v>4172</v>
      </c>
      <c r="D104" s="77">
        <v>3465.3669724770643</v>
      </c>
      <c r="E104" s="83">
        <f t="shared" si="13"/>
        <v>-706.63302752293566</v>
      </c>
      <c r="F104" s="59">
        <f t="shared" si="14"/>
        <v>-0.16937512644365668</v>
      </c>
      <c r="G104" s="53" t="s">
        <v>15</v>
      </c>
      <c r="L104" s="78"/>
    </row>
    <row r="105" spans="1:12" ht="12.95" customHeight="1">
      <c r="A105" s="47">
        <v>6</v>
      </c>
      <c r="B105" s="55" t="s">
        <v>158</v>
      </c>
      <c r="C105" s="76">
        <v>3973</v>
      </c>
      <c r="D105" s="77">
        <v>3358.0875576036865</v>
      </c>
      <c r="E105" s="83">
        <f t="shared" si="13"/>
        <v>-614.91244239631351</v>
      </c>
      <c r="F105" s="59">
        <f t="shared" si="14"/>
        <v>-0.15477282718256066</v>
      </c>
      <c r="G105" s="53"/>
      <c r="L105" s="78"/>
    </row>
    <row r="106" spans="1:12" ht="12.95" customHeight="1">
      <c r="A106" s="47">
        <v>7</v>
      </c>
      <c r="B106" s="55" t="s">
        <v>159</v>
      </c>
      <c r="C106" s="76">
        <v>2298</v>
      </c>
      <c r="D106" s="77">
        <v>2135.5555555555557</v>
      </c>
      <c r="E106" s="83">
        <f t="shared" si="13"/>
        <v>-162.44444444444434</v>
      </c>
      <c r="F106" s="59">
        <f t="shared" si="14"/>
        <v>-7.0689488444057591E-2</v>
      </c>
      <c r="G106" s="53"/>
      <c r="L106" s="78"/>
    </row>
    <row r="107" spans="1:12" ht="12.95" customHeight="1">
      <c r="A107" s="47">
        <v>8</v>
      </c>
      <c r="B107" s="55" t="s">
        <v>264</v>
      </c>
      <c r="C107" s="76">
        <v>5575</v>
      </c>
      <c r="D107" s="77">
        <v>4849.4724770642206</v>
      </c>
      <c r="E107" s="83">
        <f t="shared" si="13"/>
        <v>-725.52752293577942</v>
      </c>
      <c r="F107" s="59">
        <f t="shared" si="14"/>
        <v>-0.13013946599744922</v>
      </c>
      <c r="G107" s="53"/>
      <c r="L107" s="78"/>
    </row>
    <row r="108" spans="1:12" ht="12.95" customHeight="1">
      <c r="A108" s="47">
        <v>9</v>
      </c>
      <c r="B108" s="60" t="s">
        <v>161</v>
      </c>
      <c r="C108" s="76">
        <v>1143</v>
      </c>
      <c r="D108" s="77">
        <v>1081.9216589861751</v>
      </c>
      <c r="E108" s="83">
        <f t="shared" si="13"/>
        <v>-61.078341013824911</v>
      </c>
      <c r="F108" s="59">
        <f t="shared" si="14"/>
        <v>-5.3436868778499486E-2</v>
      </c>
      <c r="G108" s="53"/>
      <c r="L108" s="78"/>
    </row>
    <row r="109" spans="1:12" ht="12.95" customHeight="1">
      <c r="A109" s="47"/>
      <c r="B109" s="69" t="s">
        <v>33</v>
      </c>
      <c r="C109" s="33">
        <f>SUM(C100:C108)</f>
        <v>41325</v>
      </c>
      <c r="D109" s="33">
        <f>SUM(D100:D108)</f>
        <v>33978.742621411948</v>
      </c>
      <c r="E109" s="84">
        <f t="shared" ref="E109" si="15">D109-C109</f>
        <v>-7346.2573785880522</v>
      </c>
      <c r="F109" s="63">
        <f t="shared" ref="F109" si="16">E109/C109</f>
        <v>-0.17776787365004362</v>
      </c>
      <c r="G109" s="53"/>
      <c r="L109" s="78"/>
    </row>
    <row r="110" spans="1:12" ht="12.95" customHeight="1">
      <c r="A110" s="70"/>
      <c r="B110" s="65"/>
      <c r="C110" s="85"/>
      <c r="D110" s="86"/>
      <c r="E110" s="87"/>
      <c r="F110" s="68"/>
      <c r="G110" s="53"/>
      <c r="L110" s="78"/>
    </row>
    <row r="111" spans="1:12" ht="12.95" customHeight="1">
      <c r="A111" s="582" t="s">
        <v>222</v>
      </c>
      <c r="B111" s="582"/>
      <c r="C111" s="582"/>
      <c r="D111" s="582"/>
      <c r="E111" s="582"/>
      <c r="F111" s="582"/>
      <c r="G111" s="582"/>
    </row>
    <row r="112" spans="1:12" ht="56.25" customHeight="1">
      <c r="A112" s="1" t="s">
        <v>26</v>
      </c>
      <c r="B112" s="1" t="s">
        <v>27</v>
      </c>
      <c r="C112" s="1" t="s">
        <v>234</v>
      </c>
      <c r="D112" s="1" t="s">
        <v>170</v>
      </c>
      <c r="E112" s="2" t="s">
        <v>5</v>
      </c>
      <c r="F112" s="1" t="s">
        <v>34</v>
      </c>
      <c r="G112" s="53"/>
    </row>
    <row r="113" spans="1:14" ht="12.95" customHeight="1">
      <c r="A113" s="54">
        <v>1</v>
      </c>
      <c r="B113" s="54">
        <v>2</v>
      </c>
      <c r="C113" s="54">
        <v>3</v>
      </c>
      <c r="D113" s="54">
        <v>4</v>
      </c>
      <c r="E113" s="54" t="s">
        <v>35</v>
      </c>
      <c r="F113" s="54">
        <v>6</v>
      </c>
      <c r="G113" s="53"/>
    </row>
    <row r="114" spans="1:14" ht="12.95" customHeight="1">
      <c r="A114" s="47">
        <v>1</v>
      </c>
      <c r="B114" s="55" t="s">
        <v>153</v>
      </c>
      <c r="C114" s="57">
        <v>11819</v>
      </c>
      <c r="D114" s="77">
        <v>6693.5466666666671</v>
      </c>
      <c r="E114" s="44">
        <f t="shared" ref="E114:E122" si="17">D114-C114</f>
        <v>-5125.4533333333329</v>
      </c>
      <c r="F114" s="59">
        <f t="shared" ref="F114:F122" si="18">E114/C114</f>
        <v>-0.43366218236173387</v>
      </c>
      <c r="G114" s="53"/>
      <c r="L114" s="78"/>
      <c r="N114" s="53"/>
    </row>
    <row r="115" spans="1:14" ht="12.95" customHeight="1">
      <c r="A115" s="47">
        <v>2</v>
      </c>
      <c r="B115" s="55" t="s">
        <v>154</v>
      </c>
      <c r="C115" s="57">
        <v>18224</v>
      </c>
      <c r="D115" s="77">
        <v>14372.169265033408</v>
      </c>
      <c r="E115" s="44">
        <f t="shared" si="17"/>
        <v>-3851.830734966592</v>
      </c>
      <c r="F115" s="59">
        <f t="shared" si="18"/>
        <v>-0.21136033444724495</v>
      </c>
      <c r="G115" s="53"/>
      <c r="L115" s="78"/>
      <c r="N115" s="53"/>
    </row>
    <row r="116" spans="1:14" ht="12.95" customHeight="1">
      <c r="A116" s="47">
        <v>3</v>
      </c>
      <c r="B116" s="55" t="s">
        <v>155</v>
      </c>
      <c r="C116" s="57">
        <v>17958</v>
      </c>
      <c r="D116" s="77">
        <v>14438.685446009389</v>
      </c>
      <c r="E116" s="44">
        <f t="shared" si="17"/>
        <v>-3519.3145539906109</v>
      </c>
      <c r="F116" s="59">
        <f t="shared" si="18"/>
        <v>-0.19597474963752148</v>
      </c>
      <c r="G116" s="53"/>
      <c r="L116" s="78"/>
      <c r="N116" s="53"/>
    </row>
    <row r="117" spans="1:14" ht="12.95" customHeight="1">
      <c r="A117" s="47">
        <v>4</v>
      </c>
      <c r="B117" s="55" t="s">
        <v>156</v>
      </c>
      <c r="C117" s="57">
        <v>11013</v>
      </c>
      <c r="D117" s="77">
        <v>8059.6785714285716</v>
      </c>
      <c r="E117" s="44">
        <f t="shared" si="17"/>
        <v>-2953.3214285714284</v>
      </c>
      <c r="F117" s="59">
        <f t="shared" si="18"/>
        <v>-0.26816684178438466</v>
      </c>
      <c r="G117" s="53"/>
      <c r="L117" s="78"/>
      <c r="N117" s="53"/>
    </row>
    <row r="118" spans="1:14" ht="12.95" customHeight="1">
      <c r="A118" s="47">
        <v>5</v>
      </c>
      <c r="B118" s="55" t="s">
        <v>157</v>
      </c>
      <c r="C118" s="57">
        <v>13638</v>
      </c>
      <c r="D118" s="77">
        <v>12662.211009174312</v>
      </c>
      <c r="E118" s="44">
        <f t="shared" si="17"/>
        <v>-975.78899082568751</v>
      </c>
      <c r="F118" s="59">
        <f t="shared" si="18"/>
        <v>-7.1549273414407352E-2</v>
      </c>
      <c r="G118" s="53"/>
      <c r="L118" s="78"/>
      <c r="N118" s="53"/>
    </row>
    <row r="119" spans="1:14" ht="12.95" customHeight="1">
      <c r="A119" s="47">
        <v>6</v>
      </c>
      <c r="B119" s="55" t="s">
        <v>158</v>
      </c>
      <c r="C119" s="57">
        <v>29172</v>
      </c>
      <c r="D119" s="77">
        <v>27331.285714285714</v>
      </c>
      <c r="E119" s="44">
        <f t="shared" si="17"/>
        <v>-1840.7142857142862</v>
      </c>
      <c r="F119" s="59">
        <f t="shared" si="18"/>
        <v>-6.309866603984253E-2</v>
      </c>
      <c r="G119" s="53"/>
      <c r="L119" s="78"/>
      <c r="N119" s="53"/>
    </row>
    <row r="120" spans="1:14" ht="12.95" customHeight="1">
      <c r="A120" s="47">
        <v>7</v>
      </c>
      <c r="B120" s="55" t="s">
        <v>159</v>
      </c>
      <c r="C120" s="57">
        <v>11784</v>
      </c>
      <c r="D120" s="77">
        <v>11345.328502415459</v>
      </c>
      <c r="E120" s="44">
        <f t="shared" si="17"/>
        <v>-438.6714975845407</v>
      </c>
      <c r="F120" s="59">
        <f t="shared" si="18"/>
        <v>-3.722602661104385E-2</v>
      </c>
      <c r="G120" s="53"/>
      <c r="L120" s="78"/>
      <c r="N120" s="53"/>
    </row>
    <row r="121" spans="1:14" ht="12.95" customHeight="1">
      <c r="A121" s="47">
        <v>8</v>
      </c>
      <c r="B121" s="55" t="s">
        <v>264</v>
      </c>
      <c r="C121" s="57">
        <v>19319</v>
      </c>
      <c r="D121" s="77">
        <v>17309.894495412846</v>
      </c>
      <c r="E121" s="44">
        <f t="shared" si="17"/>
        <v>-2009.1055045871544</v>
      </c>
      <c r="F121" s="59">
        <f t="shared" si="18"/>
        <v>-0.10399635098023471</v>
      </c>
      <c r="G121" s="53"/>
      <c r="L121" s="78"/>
      <c r="N121" s="53"/>
    </row>
    <row r="122" spans="1:14" ht="12.95" customHeight="1">
      <c r="A122" s="47">
        <v>9</v>
      </c>
      <c r="B122" s="60" t="s">
        <v>161</v>
      </c>
      <c r="C122" s="57">
        <v>10073</v>
      </c>
      <c r="D122" s="77">
        <v>9382.3594470046082</v>
      </c>
      <c r="E122" s="44">
        <f t="shared" si="17"/>
        <v>-690.64055299539177</v>
      </c>
      <c r="F122" s="59">
        <f t="shared" si="18"/>
        <v>-6.8563541446976253E-2</v>
      </c>
      <c r="G122" s="53"/>
      <c r="L122" s="78"/>
      <c r="N122" s="53"/>
    </row>
    <row r="123" spans="1:14" s="17" customFormat="1" ht="12.95" customHeight="1">
      <c r="A123" s="80"/>
      <c r="B123" s="69" t="s">
        <v>33</v>
      </c>
      <c r="C123" s="32">
        <f>SUM(C114:C122)</f>
        <v>143000</v>
      </c>
      <c r="D123" s="33">
        <f>SUM(D114:D122)</f>
        <v>121595.15911743099</v>
      </c>
      <c r="E123" s="33">
        <f t="shared" ref="E123" si="19">D123-C123</f>
        <v>-21404.840882569013</v>
      </c>
      <c r="F123" s="63">
        <f t="shared" ref="F123" si="20">E123/C123</f>
        <v>-0.1496842019760071</v>
      </c>
      <c r="G123" s="81"/>
      <c r="J123" s="45">
        <f>C123+C137</f>
        <v>180688</v>
      </c>
      <c r="K123" s="8"/>
      <c r="L123" s="78"/>
      <c r="N123" s="53"/>
    </row>
    <row r="124" spans="1:14" ht="12.95" customHeight="1">
      <c r="A124" s="64"/>
      <c r="B124" s="82"/>
      <c r="C124" s="67"/>
      <c r="D124" s="67"/>
      <c r="E124" s="67"/>
      <c r="F124" s="68"/>
      <c r="G124" s="53"/>
    </row>
    <row r="125" spans="1:14" ht="12.95" customHeight="1">
      <c r="A125" s="582" t="s">
        <v>223</v>
      </c>
      <c r="B125" s="582"/>
      <c r="C125" s="582"/>
      <c r="D125" s="582"/>
      <c r="E125" s="582"/>
      <c r="F125" s="582"/>
      <c r="G125" s="53"/>
    </row>
    <row r="126" spans="1:14" ht="66" customHeight="1">
      <c r="A126" s="1" t="s">
        <v>26</v>
      </c>
      <c r="B126" s="1" t="s">
        <v>27</v>
      </c>
      <c r="C126" s="1" t="s">
        <v>234</v>
      </c>
      <c r="D126" s="1" t="s">
        <v>170</v>
      </c>
      <c r="E126" s="2" t="s">
        <v>5</v>
      </c>
      <c r="F126" s="1" t="s">
        <v>34</v>
      </c>
      <c r="G126" s="53"/>
    </row>
    <row r="127" spans="1:14" ht="12.95" customHeight="1">
      <c r="A127" s="54">
        <v>1</v>
      </c>
      <c r="B127" s="54">
        <v>2</v>
      </c>
      <c r="C127" s="54">
        <v>3</v>
      </c>
      <c r="D127" s="54">
        <v>4</v>
      </c>
      <c r="E127" s="54" t="s">
        <v>35</v>
      </c>
      <c r="F127" s="54">
        <v>6</v>
      </c>
      <c r="G127" s="53"/>
    </row>
    <row r="128" spans="1:14" ht="12.95" customHeight="1">
      <c r="A128" s="47">
        <v>1</v>
      </c>
      <c r="B128" s="55" t="s">
        <v>153</v>
      </c>
      <c r="C128" s="76">
        <v>5258</v>
      </c>
      <c r="D128" s="77">
        <v>3527.6888888888889</v>
      </c>
      <c r="E128" s="83">
        <f t="shared" ref="E128:E136" si="21">D128-C128</f>
        <v>-1730.3111111111111</v>
      </c>
      <c r="F128" s="59">
        <f t="shared" ref="F128:F136" si="22">E128/C128</f>
        <v>-0.3290816110899793</v>
      </c>
      <c r="G128" s="53"/>
      <c r="L128" s="78"/>
    </row>
    <row r="129" spans="1:31" ht="12.95" customHeight="1">
      <c r="A129" s="47">
        <v>2</v>
      </c>
      <c r="B129" s="55" t="s">
        <v>154</v>
      </c>
      <c r="C129" s="76">
        <v>6382</v>
      </c>
      <c r="D129" s="77">
        <v>6056.0801781737191</v>
      </c>
      <c r="E129" s="83">
        <f t="shared" si="21"/>
        <v>-325.9198218262809</v>
      </c>
      <c r="F129" s="59">
        <f t="shared" si="22"/>
        <v>-5.106860260518347E-2</v>
      </c>
      <c r="G129" s="53"/>
      <c r="L129" s="78"/>
    </row>
    <row r="130" spans="1:31" ht="12.95" customHeight="1">
      <c r="A130" s="47">
        <v>3</v>
      </c>
      <c r="B130" s="55" t="s">
        <v>155</v>
      </c>
      <c r="C130" s="76">
        <v>7546</v>
      </c>
      <c r="D130" s="77">
        <v>6655.2300469483571</v>
      </c>
      <c r="E130" s="83">
        <f t="shared" si="21"/>
        <v>-890.76995305164291</v>
      </c>
      <c r="F130" s="59">
        <f t="shared" si="22"/>
        <v>-0.11804531580329219</v>
      </c>
      <c r="G130" s="53"/>
      <c r="L130" s="78"/>
    </row>
    <row r="131" spans="1:31" ht="12.95" customHeight="1">
      <c r="A131" s="47">
        <v>4</v>
      </c>
      <c r="B131" s="55" t="s">
        <v>156</v>
      </c>
      <c r="C131" s="76">
        <v>3604</v>
      </c>
      <c r="D131" s="77">
        <v>2849.3392857142858</v>
      </c>
      <c r="E131" s="83">
        <f t="shared" si="21"/>
        <v>-754.66071428571422</v>
      </c>
      <c r="F131" s="59">
        <f t="shared" si="22"/>
        <v>-0.20939531472966544</v>
      </c>
      <c r="G131" s="53"/>
      <c r="L131" s="78"/>
    </row>
    <row r="132" spans="1:31" ht="12.95" customHeight="1">
      <c r="A132" s="47">
        <v>5</v>
      </c>
      <c r="B132" s="55" t="s">
        <v>157</v>
      </c>
      <c r="C132" s="76">
        <v>2892</v>
      </c>
      <c r="D132" s="77">
        <v>3465.3669724770643</v>
      </c>
      <c r="E132" s="83">
        <f t="shared" si="21"/>
        <v>573.36697247706434</v>
      </c>
      <c r="F132" s="59">
        <f t="shared" si="22"/>
        <v>0.19825967236413014</v>
      </c>
      <c r="G132" s="53"/>
      <c r="L132" s="78"/>
    </row>
    <row r="133" spans="1:31" ht="12.95" customHeight="1">
      <c r="A133" s="47">
        <v>6</v>
      </c>
      <c r="B133" s="55" t="s">
        <v>158</v>
      </c>
      <c r="C133" s="76">
        <v>3578</v>
      </c>
      <c r="D133" s="77">
        <v>3358.0875576036865</v>
      </c>
      <c r="E133" s="83">
        <f t="shared" si="21"/>
        <v>-219.91244239631351</v>
      </c>
      <c r="F133" s="59">
        <f t="shared" si="22"/>
        <v>-6.1462393067723171E-2</v>
      </c>
      <c r="G133" s="53"/>
      <c r="L133" s="78"/>
    </row>
    <row r="134" spans="1:31" ht="12.95" customHeight="1">
      <c r="A134" s="47">
        <v>7</v>
      </c>
      <c r="B134" s="55" t="s">
        <v>159</v>
      </c>
      <c r="C134" s="76">
        <v>2298</v>
      </c>
      <c r="D134" s="77">
        <v>2135.5555555555557</v>
      </c>
      <c r="E134" s="83">
        <f t="shared" si="21"/>
        <v>-162.44444444444434</v>
      </c>
      <c r="F134" s="59">
        <f t="shared" si="22"/>
        <v>-7.0689488444057591E-2</v>
      </c>
      <c r="G134" s="53"/>
      <c r="L134" s="78"/>
    </row>
    <row r="135" spans="1:31" ht="12.95" customHeight="1">
      <c r="A135" s="47">
        <v>8</v>
      </c>
      <c r="B135" s="55" t="s">
        <v>264</v>
      </c>
      <c r="C135" s="76">
        <v>4732</v>
      </c>
      <c r="D135" s="77">
        <v>4849.4724770642206</v>
      </c>
      <c r="E135" s="83">
        <f t="shared" si="21"/>
        <v>117.47247706422058</v>
      </c>
      <c r="F135" s="59">
        <f t="shared" si="22"/>
        <v>2.4825121949328104E-2</v>
      </c>
      <c r="G135" s="53"/>
      <c r="L135" s="78"/>
    </row>
    <row r="136" spans="1:31" ht="12.95" customHeight="1">
      <c r="A136" s="47">
        <v>9</v>
      </c>
      <c r="B136" s="60" t="s">
        <v>161</v>
      </c>
      <c r="C136" s="76">
        <v>1398</v>
      </c>
      <c r="D136" s="77">
        <v>1081.9216589861751</v>
      </c>
      <c r="E136" s="83">
        <f t="shared" si="21"/>
        <v>-316.07834101382491</v>
      </c>
      <c r="F136" s="59">
        <f t="shared" si="22"/>
        <v>-0.22609323391546846</v>
      </c>
      <c r="G136" s="53"/>
      <c r="L136" s="78"/>
    </row>
    <row r="137" spans="1:31" ht="12.95" customHeight="1">
      <c r="A137" s="47"/>
      <c r="B137" s="69" t="s">
        <v>33</v>
      </c>
      <c r="C137" s="33">
        <f>SUM(C128:C136)</f>
        <v>37688</v>
      </c>
      <c r="D137" s="33">
        <f>SUM(D128:D136)</f>
        <v>33978.742621411948</v>
      </c>
      <c r="E137" s="84">
        <f t="shared" ref="E137" si="23">D137-C137</f>
        <v>-3709.2573785880522</v>
      </c>
      <c r="F137" s="63">
        <f t="shared" ref="F137" si="24">E137/C137</f>
        <v>-9.8420117241245289E-2</v>
      </c>
      <c r="G137" s="53"/>
      <c r="L137" s="78"/>
    </row>
    <row r="138" spans="1:31" ht="12.95" customHeight="1">
      <c r="A138" s="64"/>
      <c r="B138" s="82"/>
      <c r="C138" s="67"/>
      <c r="D138" s="88"/>
      <c r="E138" s="67"/>
      <c r="F138" s="68"/>
      <c r="G138" s="53"/>
    </row>
    <row r="139" spans="1:31" ht="15" thickBot="1">
      <c r="A139" s="3" t="s">
        <v>224</v>
      </c>
      <c r="B139" s="89"/>
      <c r="C139" s="89"/>
      <c r="D139" s="89"/>
      <c r="E139" s="89"/>
      <c r="F139" s="89"/>
      <c r="G139" s="89"/>
      <c r="H139" s="89"/>
    </row>
    <row r="140" spans="1:31" ht="57.75" customHeight="1" thickBot="1">
      <c r="A140" s="5" t="s">
        <v>36</v>
      </c>
      <c r="B140" s="5" t="s">
        <v>37</v>
      </c>
      <c r="C140" s="90" t="s">
        <v>266</v>
      </c>
      <c r="D140" s="90" t="s">
        <v>267</v>
      </c>
      <c r="E140" s="5" t="s">
        <v>38</v>
      </c>
      <c r="F140" s="91"/>
      <c r="J140" s="585" t="s">
        <v>165</v>
      </c>
      <c r="K140" s="586"/>
      <c r="L140" s="587"/>
      <c r="M140" s="585" t="s">
        <v>166</v>
      </c>
      <c r="N140" s="586"/>
      <c r="O140" s="587"/>
    </row>
    <row r="141" spans="1:31" ht="13.5" customHeight="1" thickBot="1">
      <c r="A141" s="92">
        <v>1</v>
      </c>
      <c r="B141" s="92">
        <v>2</v>
      </c>
      <c r="C141" s="93">
        <v>3</v>
      </c>
      <c r="D141" s="93">
        <v>4</v>
      </c>
      <c r="E141" s="92">
        <v>5</v>
      </c>
      <c r="F141" s="91"/>
      <c r="I141" s="94"/>
      <c r="J141" s="94" t="s">
        <v>39</v>
      </c>
      <c r="K141" s="94" t="s">
        <v>162</v>
      </c>
      <c r="L141" s="94"/>
      <c r="M141" s="8" t="s">
        <v>71</v>
      </c>
      <c r="N141" s="8" t="s">
        <v>167</v>
      </c>
      <c r="S141" s="8" t="s">
        <v>71</v>
      </c>
      <c r="T141" s="8" t="s">
        <v>72</v>
      </c>
      <c r="V141" s="8" t="s">
        <v>11</v>
      </c>
    </row>
    <row r="142" spans="1:31" ht="13.5" customHeight="1" thickBot="1">
      <c r="A142" s="47">
        <v>1</v>
      </c>
      <c r="B142" s="55" t="s">
        <v>153</v>
      </c>
      <c r="C142" s="83">
        <v>3893556</v>
      </c>
      <c r="D142" s="83">
        <v>2299778</v>
      </c>
      <c r="E142" s="95">
        <f t="shared" ref="E142:E150" si="25">D142/C142</f>
        <v>0.59066262306231121</v>
      </c>
      <c r="H142" s="96"/>
      <c r="I142" s="440" t="s">
        <v>153</v>
      </c>
      <c r="J142" s="97">
        <v>2694732</v>
      </c>
      <c r="K142" s="98">
        <v>1198824</v>
      </c>
      <c r="L142" s="99">
        <f>J142+K142</f>
        <v>3893556</v>
      </c>
      <c r="M142" s="100">
        <v>1506048</v>
      </c>
      <c r="N142" s="101">
        <v>793730</v>
      </c>
      <c r="O142" s="102">
        <f>M142+N142</f>
        <v>2299778</v>
      </c>
      <c r="P142" s="103"/>
      <c r="Q142" s="45"/>
      <c r="S142" s="8">
        <v>2064203.7761882935</v>
      </c>
      <c r="T142" s="104">
        <v>764569.31024726981</v>
      </c>
      <c r="U142" s="104">
        <f>S142+T142</f>
        <v>2828773.0864355634</v>
      </c>
      <c r="AC142" s="8">
        <f>SUM(Y142:AB142)</f>
        <v>0</v>
      </c>
      <c r="AE142" s="8">
        <f t="shared" ref="AE142:AE151" si="26">V142+AC142</f>
        <v>0</v>
      </c>
    </row>
    <row r="143" spans="1:31" ht="13.5" customHeight="1" thickBot="1">
      <c r="A143" s="47">
        <v>2</v>
      </c>
      <c r="B143" s="55" t="s">
        <v>154</v>
      </c>
      <c r="C143" s="83">
        <v>5610168</v>
      </c>
      <c r="D143" s="83">
        <v>4586142</v>
      </c>
      <c r="E143" s="95">
        <f t="shared" si="25"/>
        <v>0.81746963727289446</v>
      </c>
      <c r="H143" s="96"/>
      <c r="I143" s="440" t="s">
        <v>154</v>
      </c>
      <c r="J143" s="105">
        <v>4155072</v>
      </c>
      <c r="K143" s="48">
        <v>1455096</v>
      </c>
      <c r="L143" s="99">
        <f t="shared" ref="L143:L151" si="27">J143+K143</f>
        <v>5610168</v>
      </c>
      <c r="M143" s="106">
        <v>3226552</v>
      </c>
      <c r="N143" s="107">
        <v>1359590</v>
      </c>
      <c r="O143" s="102">
        <f t="shared" ref="O143:O150" si="28">M143+N143</f>
        <v>4586142</v>
      </c>
      <c r="P143" s="103"/>
      <c r="Q143" s="45"/>
      <c r="S143" s="8">
        <v>3584514.6367057161</v>
      </c>
      <c r="T143" s="104">
        <v>1016800.0888360776</v>
      </c>
      <c r="U143" s="104">
        <f t="shared" ref="U143:U151" si="29">S143+T143</f>
        <v>4601314.7255417937</v>
      </c>
      <c r="AC143" s="8">
        <f t="shared" ref="AC143:AC151" si="30">SUM(Y143:AB143)</f>
        <v>0</v>
      </c>
      <c r="AE143" s="8">
        <f t="shared" si="26"/>
        <v>0</v>
      </c>
    </row>
    <row r="144" spans="1:31" ht="13.5" customHeight="1" thickBot="1">
      <c r="A144" s="47">
        <v>3</v>
      </c>
      <c r="B144" s="55" t="s">
        <v>155</v>
      </c>
      <c r="C144" s="83">
        <v>5814912</v>
      </c>
      <c r="D144" s="83">
        <v>4493004</v>
      </c>
      <c r="E144" s="95">
        <f t="shared" si="25"/>
        <v>0.7726693026480882</v>
      </c>
      <c r="H144" s="96"/>
      <c r="I144" s="440" t="s">
        <v>155</v>
      </c>
      <c r="J144" s="105">
        <v>4094424</v>
      </c>
      <c r="K144" s="48">
        <v>1720488</v>
      </c>
      <c r="L144" s="99">
        <f t="shared" si="27"/>
        <v>5814912</v>
      </c>
      <c r="M144" s="106">
        <v>3075440</v>
      </c>
      <c r="N144" s="107">
        <v>1417564</v>
      </c>
      <c r="O144" s="102">
        <f t="shared" si="28"/>
        <v>4493004</v>
      </c>
      <c r="P144" s="103"/>
      <c r="Q144" s="45"/>
      <c r="S144" s="8">
        <v>2792549.7538668169</v>
      </c>
      <c r="T144" s="104">
        <v>986465.35732473258</v>
      </c>
      <c r="U144" s="104">
        <f t="shared" si="29"/>
        <v>3779015.1111915493</v>
      </c>
      <c r="AC144" s="8">
        <f t="shared" si="30"/>
        <v>0</v>
      </c>
      <c r="AE144" s="8">
        <f t="shared" si="26"/>
        <v>0</v>
      </c>
    </row>
    <row r="145" spans="1:31" ht="13.5" customHeight="1" thickBot="1">
      <c r="A145" s="47">
        <v>4</v>
      </c>
      <c r="B145" s="55" t="s">
        <v>156</v>
      </c>
      <c r="C145" s="83">
        <v>3332676</v>
      </c>
      <c r="D145" s="83">
        <v>2443620</v>
      </c>
      <c r="E145" s="95">
        <f t="shared" si="25"/>
        <v>0.73323059307295402</v>
      </c>
      <c r="H145" s="96"/>
      <c r="I145" s="440" t="s">
        <v>156</v>
      </c>
      <c r="J145" s="105">
        <v>2510964</v>
      </c>
      <c r="K145" s="48">
        <v>821712</v>
      </c>
      <c r="L145" s="99">
        <f t="shared" si="27"/>
        <v>3332676</v>
      </c>
      <c r="M145" s="106">
        <v>1805368</v>
      </c>
      <c r="N145" s="107">
        <v>638252</v>
      </c>
      <c r="O145" s="102">
        <f t="shared" si="28"/>
        <v>2443620</v>
      </c>
      <c r="P145" s="103"/>
      <c r="Q145" s="45"/>
      <c r="S145" s="8">
        <v>1874460.739572118</v>
      </c>
      <c r="T145" s="104">
        <v>634012.64810728224</v>
      </c>
      <c r="U145" s="104">
        <f t="shared" si="29"/>
        <v>2508473.3876794004</v>
      </c>
      <c r="AC145" s="8">
        <f t="shared" si="30"/>
        <v>0</v>
      </c>
      <c r="AE145" s="8">
        <f t="shared" si="26"/>
        <v>0</v>
      </c>
    </row>
    <row r="146" spans="1:31" ht="13.5" customHeight="1" thickBot="1">
      <c r="A146" s="47">
        <v>5</v>
      </c>
      <c r="B146" s="55" t="s">
        <v>157</v>
      </c>
      <c r="C146" s="83">
        <v>3768840</v>
      </c>
      <c r="D146" s="83">
        <v>3515812</v>
      </c>
      <c r="E146" s="95">
        <f t="shared" si="25"/>
        <v>0.93286316214007492</v>
      </c>
      <c r="H146" s="96"/>
      <c r="I146" s="440" t="s">
        <v>157</v>
      </c>
      <c r="J146" s="105">
        <v>3109464</v>
      </c>
      <c r="K146" s="48">
        <v>659376</v>
      </c>
      <c r="L146" s="99">
        <f t="shared" si="27"/>
        <v>3768840</v>
      </c>
      <c r="M146" s="106">
        <v>2760362</v>
      </c>
      <c r="N146" s="107">
        <v>755450</v>
      </c>
      <c r="O146" s="102">
        <f t="shared" si="28"/>
        <v>3515812</v>
      </c>
      <c r="P146" s="103"/>
      <c r="Q146" s="45"/>
      <c r="S146" s="8">
        <v>3058301.3730159574</v>
      </c>
      <c r="T146" s="104">
        <v>621778.19838171219</v>
      </c>
      <c r="U146" s="104">
        <f t="shared" si="29"/>
        <v>3680079.5713976696</v>
      </c>
      <c r="AC146" s="8">
        <f t="shared" si="30"/>
        <v>0</v>
      </c>
      <c r="AE146" s="8">
        <f t="shared" si="26"/>
        <v>0</v>
      </c>
    </row>
    <row r="147" spans="1:31" ht="13.5" customHeight="1" thickBot="1">
      <c r="A147" s="47">
        <v>6</v>
      </c>
      <c r="B147" s="55" t="s">
        <v>158</v>
      </c>
      <c r="C147" s="83">
        <v>7467000</v>
      </c>
      <c r="D147" s="83">
        <v>6659594</v>
      </c>
      <c r="E147" s="95">
        <f t="shared" si="25"/>
        <v>0.89187009508504089</v>
      </c>
      <c r="H147" s="96"/>
      <c r="I147" s="440" t="s">
        <v>158</v>
      </c>
      <c r="J147" s="105">
        <v>6651216</v>
      </c>
      <c r="K147" s="48">
        <v>815784</v>
      </c>
      <c r="L147" s="99">
        <f t="shared" si="27"/>
        <v>7467000</v>
      </c>
      <c r="M147" s="106">
        <v>5930889</v>
      </c>
      <c r="N147" s="107">
        <v>728705</v>
      </c>
      <c r="O147" s="102">
        <f t="shared" si="28"/>
        <v>6659594</v>
      </c>
      <c r="P147" s="103"/>
      <c r="Q147" s="45"/>
      <c r="S147" s="8">
        <v>5214522.8654208984</v>
      </c>
      <c r="T147" s="104">
        <v>600661.2029649748</v>
      </c>
      <c r="U147" s="104">
        <f t="shared" si="29"/>
        <v>5815184.068385873</v>
      </c>
      <c r="AC147" s="8">
        <f t="shared" si="30"/>
        <v>0</v>
      </c>
      <c r="AE147" s="8">
        <f t="shared" si="26"/>
        <v>0</v>
      </c>
    </row>
    <row r="148" spans="1:31" ht="13.5" customHeight="1" thickBot="1">
      <c r="A148" s="47">
        <v>7</v>
      </c>
      <c r="B148" s="55" t="s">
        <v>159</v>
      </c>
      <c r="C148" s="83">
        <v>3210696</v>
      </c>
      <c r="D148" s="83">
        <v>2790543</v>
      </c>
      <c r="E148" s="95">
        <f t="shared" si="25"/>
        <v>0.86913958842568717</v>
      </c>
      <c r="H148" s="96"/>
      <c r="I148" s="440" t="s">
        <v>159</v>
      </c>
      <c r="J148" s="105">
        <v>2686752</v>
      </c>
      <c r="K148" s="48">
        <v>523944</v>
      </c>
      <c r="L148" s="99">
        <f t="shared" si="27"/>
        <v>3210696</v>
      </c>
      <c r="M148" s="106">
        <v>2348483</v>
      </c>
      <c r="N148" s="107">
        <v>442060</v>
      </c>
      <c r="O148" s="102">
        <f t="shared" si="28"/>
        <v>2790543</v>
      </c>
      <c r="P148" s="103"/>
      <c r="Q148" s="45"/>
      <c r="S148" s="8">
        <v>3094356.7262687744</v>
      </c>
      <c r="T148" s="104">
        <v>285917.4141345555</v>
      </c>
      <c r="U148" s="104">
        <f t="shared" si="29"/>
        <v>3380274.1404033299</v>
      </c>
      <c r="AC148" s="8">
        <f t="shared" si="30"/>
        <v>0</v>
      </c>
      <c r="AE148" s="8">
        <f t="shared" si="26"/>
        <v>0</v>
      </c>
    </row>
    <row r="149" spans="1:31" ht="13.5" customHeight="1" thickBot="1">
      <c r="A149" s="47">
        <v>8</v>
      </c>
      <c r="B149" s="55" t="s">
        <v>264</v>
      </c>
      <c r="C149" s="83">
        <v>5483628</v>
      </c>
      <c r="D149" s="83">
        <v>4830742</v>
      </c>
      <c r="E149" s="95">
        <f t="shared" si="25"/>
        <v>0.88093904254628508</v>
      </c>
      <c r="H149" s="96"/>
      <c r="I149" s="440" t="s">
        <v>264</v>
      </c>
      <c r="J149" s="105">
        <v>4404732</v>
      </c>
      <c r="K149" s="48">
        <v>1078896</v>
      </c>
      <c r="L149" s="99">
        <f t="shared" si="27"/>
        <v>5483628</v>
      </c>
      <c r="M149" s="106">
        <v>3773557</v>
      </c>
      <c r="N149" s="107">
        <v>1057185</v>
      </c>
      <c r="O149" s="102">
        <f t="shared" si="28"/>
        <v>4830742</v>
      </c>
      <c r="P149" s="103"/>
      <c r="Q149" s="45"/>
      <c r="S149" s="8">
        <v>2957235.0160215748</v>
      </c>
      <c r="T149" s="104">
        <v>871830.23934815812</v>
      </c>
      <c r="U149" s="104">
        <f t="shared" si="29"/>
        <v>3829065.2553697331</v>
      </c>
      <c r="AC149" s="8">
        <f t="shared" si="30"/>
        <v>0</v>
      </c>
      <c r="AE149" s="8">
        <f t="shared" si="26"/>
        <v>0</v>
      </c>
    </row>
    <row r="150" spans="1:31" ht="13.5" customHeight="1" thickBot="1">
      <c r="A150" s="47">
        <v>9</v>
      </c>
      <c r="B150" s="60" t="s">
        <v>161</v>
      </c>
      <c r="C150" s="83">
        <v>2615388</v>
      </c>
      <c r="D150" s="83">
        <v>2270749</v>
      </c>
      <c r="E150" s="95">
        <f t="shared" si="25"/>
        <v>0.86822643523637788</v>
      </c>
      <c r="H150" s="96"/>
      <c r="I150" s="440" t="s">
        <v>161</v>
      </c>
      <c r="J150" s="108">
        <v>2296644</v>
      </c>
      <c r="K150" s="109">
        <v>318744</v>
      </c>
      <c r="L150" s="110">
        <f t="shared" si="27"/>
        <v>2615388</v>
      </c>
      <c r="M150" s="111">
        <v>2035972</v>
      </c>
      <c r="N150" s="112">
        <v>234777</v>
      </c>
      <c r="O150" s="113">
        <f t="shared" si="28"/>
        <v>2270749</v>
      </c>
      <c r="P150" s="103"/>
      <c r="Q150" s="45"/>
      <c r="S150" s="8">
        <v>1478687.1129398472</v>
      </c>
      <c r="T150" s="104">
        <v>141785.54065523681</v>
      </c>
      <c r="U150" s="104">
        <f t="shared" si="29"/>
        <v>1620472.6535950839</v>
      </c>
      <c r="AC150" s="8">
        <f t="shared" si="30"/>
        <v>0</v>
      </c>
      <c r="AE150" s="8">
        <f t="shared" si="26"/>
        <v>0</v>
      </c>
    </row>
    <row r="151" spans="1:31" s="17" customFormat="1" ht="13.5" customHeight="1" thickBot="1">
      <c r="A151" s="80"/>
      <c r="B151" s="69" t="s">
        <v>33</v>
      </c>
      <c r="C151" s="84">
        <f>SUM(C142:C150)</f>
        <v>41196864</v>
      </c>
      <c r="D151" s="84">
        <f>SUM(D142:D150)</f>
        <v>33889984</v>
      </c>
      <c r="E151" s="114">
        <f t="shared" ref="E151" si="31">D151/C151</f>
        <v>0.82263504328873183</v>
      </c>
      <c r="H151" s="115"/>
      <c r="I151" s="116"/>
      <c r="J151" s="117">
        <f>SUM(J142:J150)</f>
        <v>32604000</v>
      </c>
      <c r="K151" s="117">
        <f>SUM(K142:K150)</f>
        <v>8592864</v>
      </c>
      <c r="L151" s="118">
        <f t="shared" si="27"/>
        <v>41196864</v>
      </c>
      <c r="M151" s="119">
        <f>SUM(M142:M150)</f>
        <v>26462671</v>
      </c>
      <c r="N151" s="119">
        <f>SUM(N142:N150)</f>
        <v>7427313</v>
      </c>
      <c r="O151" s="120">
        <f t="shared" ref="O151" si="32">M151+N151</f>
        <v>33889984</v>
      </c>
      <c r="P151" s="441">
        <f>O151/L151</f>
        <v>0.82263504328873183</v>
      </c>
      <c r="Q151" s="45"/>
      <c r="R151" s="8"/>
      <c r="S151" s="17">
        <v>26118831.999999996</v>
      </c>
      <c r="T151" s="121">
        <v>5923820</v>
      </c>
      <c r="U151" s="104">
        <f t="shared" si="29"/>
        <v>32042651.999999996</v>
      </c>
      <c r="V151" s="8"/>
      <c r="AC151" s="8">
        <f t="shared" si="30"/>
        <v>0</v>
      </c>
      <c r="AE151" s="8">
        <f t="shared" si="26"/>
        <v>0</v>
      </c>
    </row>
    <row r="152" spans="1:31" ht="15.75" customHeight="1">
      <c r="A152" s="17" t="s">
        <v>202</v>
      </c>
    </row>
    <row r="153" spans="1:31">
      <c r="A153" s="17"/>
    </row>
    <row r="154" spans="1:31">
      <c r="A154" s="17" t="s">
        <v>225</v>
      </c>
    </row>
    <row r="155" spans="1:31" ht="33.75" customHeight="1">
      <c r="A155" s="1" t="s">
        <v>26</v>
      </c>
      <c r="B155" s="1"/>
      <c r="C155" s="122" t="s">
        <v>41</v>
      </c>
      <c r="D155" s="122" t="s">
        <v>42</v>
      </c>
      <c r="E155" s="122" t="s">
        <v>5</v>
      </c>
      <c r="F155" s="122" t="s">
        <v>34</v>
      </c>
    </row>
    <row r="156" spans="1:31" ht="16.5" customHeight="1">
      <c r="A156" s="26">
        <v>1</v>
      </c>
      <c r="B156" s="26">
        <v>2</v>
      </c>
      <c r="C156" s="123">
        <v>3</v>
      </c>
      <c r="D156" s="123">
        <v>4</v>
      </c>
      <c r="E156" s="123" t="s">
        <v>43</v>
      </c>
      <c r="F156" s="123">
        <v>6</v>
      </c>
    </row>
    <row r="157" spans="1:31" ht="27" customHeight="1">
      <c r="A157" s="48">
        <v>1</v>
      </c>
      <c r="B157" s="27" t="s">
        <v>268</v>
      </c>
      <c r="C157" s="519">
        <v>1075.9970000000001</v>
      </c>
      <c r="D157" s="442">
        <v>1075.9970000000001</v>
      </c>
      <c r="E157" s="125">
        <f>D157-C157</f>
        <v>0</v>
      </c>
      <c r="F157" s="126">
        <f>E157/C157</f>
        <v>0</v>
      </c>
      <c r="I157" s="443"/>
      <c r="J157" s="443"/>
      <c r="K157" s="443"/>
      <c r="L157" s="127"/>
    </row>
    <row r="158" spans="1:31" ht="28.5">
      <c r="A158" s="48">
        <v>2</v>
      </c>
      <c r="B158" s="27" t="s">
        <v>235</v>
      </c>
      <c r="C158" s="520">
        <v>4549.3460000000005</v>
      </c>
      <c r="D158" s="518">
        <v>4549.3460000000005</v>
      </c>
      <c r="E158" s="125">
        <f>D158-C158</f>
        <v>0</v>
      </c>
      <c r="F158" s="128">
        <f>E158/C158</f>
        <v>0</v>
      </c>
      <c r="H158" s="8" t="s">
        <v>15</v>
      </c>
    </row>
    <row r="159" spans="1:31" ht="29.25">
      <c r="A159" s="48">
        <v>3</v>
      </c>
      <c r="B159" s="27" t="s">
        <v>269</v>
      </c>
      <c r="C159" s="521">
        <v>3473.3490000000002</v>
      </c>
      <c r="D159" s="466">
        <v>3473.3490000000002</v>
      </c>
      <c r="E159" s="129"/>
      <c r="F159" s="128"/>
    </row>
    <row r="160" spans="1:31">
      <c r="A160" s="130"/>
      <c r="F160" s="131"/>
    </row>
    <row r="161" spans="1:16">
      <c r="A161" s="132" t="s">
        <v>44</v>
      </c>
      <c r="B161" s="133"/>
      <c r="C161" s="133"/>
      <c r="D161" s="133"/>
      <c r="E161" s="134"/>
      <c r="F161" s="133"/>
    </row>
    <row r="162" spans="1:16">
      <c r="A162" s="133"/>
      <c r="B162" s="133"/>
      <c r="C162" s="133"/>
      <c r="D162" s="133"/>
      <c r="E162" s="134"/>
      <c r="F162" s="133"/>
    </row>
    <row r="163" spans="1:16">
      <c r="A163" s="17" t="s">
        <v>270</v>
      </c>
      <c r="B163" s="89"/>
      <c r="C163" s="135"/>
      <c r="D163" s="89"/>
      <c r="E163" s="89"/>
      <c r="F163" s="89"/>
      <c r="G163" s="89"/>
    </row>
    <row r="164" spans="1:16" ht="6" customHeight="1">
      <c r="A164" s="17"/>
      <c r="B164" s="89"/>
      <c r="C164" s="135"/>
      <c r="D164" s="89"/>
      <c r="E164" s="89"/>
      <c r="F164" s="89"/>
      <c r="G164" s="89"/>
    </row>
    <row r="165" spans="1:16">
      <c r="A165" s="89"/>
      <c r="B165" s="89"/>
      <c r="C165" s="89"/>
      <c r="D165" s="89"/>
      <c r="E165" s="136" t="s">
        <v>203</v>
      </c>
    </row>
    <row r="166" spans="1:16" ht="49.5" customHeight="1" thickBot="1">
      <c r="A166" s="4" t="s">
        <v>45</v>
      </c>
      <c r="B166" s="4" t="s">
        <v>46</v>
      </c>
      <c r="C166" s="5" t="s">
        <v>236</v>
      </c>
      <c r="D166" s="5" t="s">
        <v>271</v>
      </c>
      <c r="E166" s="5" t="s">
        <v>237</v>
      </c>
      <c r="F166" s="6"/>
      <c r="G166" s="7"/>
      <c r="I166" s="583" t="s">
        <v>49</v>
      </c>
      <c r="J166" s="583"/>
      <c r="K166" s="583"/>
      <c r="L166" s="584"/>
      <c r="M166" s="584"/>
      <c r="N166" s="588" t="s">
        <v>145</v>
      </c>
      <c r="O166" s="588"/>
      <c r="P166" s="588"/>
    </row>
    <row r="167" spans="1:16" s="140" customFormat="1" ht="15" thickBot="1">
      <c r="A167" s="137">
        <v>1</v>
      </c>
      <c r="B167" s="137">
        <v>2</v>
      </c>
      <c r="C167" s="138">
        <v>3</v>
      </c>
      <c r="D167" s="138">
        <v>4</v>
      </c>
      <c r="E167" s="138">
        <v>5</v>
      </c>
      <c r="F167" s="139"/>
      <c r="G167" s="139"/>
      <c r="I167" s="141" t="s">
        <v>71</v>
      </c>
      <c r="J167" s="142" t="s">
        <v>40</v>
      </c>
      <c r="K167" s="143"/>
      <c r="L167" s="144"/>
      <c r="M167" s="141" t="s">
        <v>71</v>
      </c>
      <c r="N167" s="145" t="s">
        <v>40</v>
      </c>
      <c r="O167" s="146"/>
      <c r="P167" s="147"/>
    </row>
    <row r="168" spans="1:16" s="140" customFormat="1">
      <c r="A168" s="148">
        <v>1</v>
      </c>
      <c r="B168" s="149" t="s">
        <v>153</v>
      </c>
      <c r="C168" s="150">
        <v>431.245</v>
      </c>
      <c r="D168" s="453">
        <v>133.51499999999999</v>
      </c>
      <c r="E168" s="151">
        <f t="shared" ref="E168:E177" si="33">D168/C168</f>
        <v>0.30960358960683598</v>
      </c>
      <c r="F168" s="152"/>
      <c r="G168" s="152"/>
      <c r="H168" s="153"/>
      <c r="I168" s="444">
        <v>257.32600000000002</v>
      </c>
      <c r="J168" s="446">
        <v>173.91899999999998</v>
      </c>
      <c r="K168" s="156">
        <f>I168+J168</f>
        <v>431.245</v>
      </c>
      <c r="L168" s="144"/>
      <c r="M168" s="141">
        <v>84.98599999999999</v>
      </c>
      <c r="N168" s="157">
        <v>48.528999999999996</v>
      </c>
      <c r="O168" s="450">
        <f t="shared" ref="O168:O177" si="34">SUM(M168:N168)</f>
        <v>133.51499999999999</v>
      </c>
      <c r="P168" s="147"/>
    </row>
    <row r="169" spans="1:16" s="140" customFormat="1">
      <c r="A169" s="148">
        <v>2</v>
      </c>
      <c r="B169" s="149" t="s">
        <v>154</v>
      </c>
      <c r="C169" s="150">
        <v>631.30499999999995</v>
      </c>
      <c r="D169" s="453">
        <v>109.52500000000001</v>
      </c>
      <c r="E169" s="151">
        <f t="shared" si="33"/>
        <v>0.17348983454906902</v>
      </c>
      <c r="F169" s="152"/>
      <c r="G169" s="152"/>
      <c r="H169" s="153"/>
      <c r="I169" s="444">
        <v>411.108</v>
      </c>
      <c r="J169" s="446">
        <v>220.19699999999997</v>
      </c>
      <c r="K169" s="156">
        <f t="shared" ref="K169:K177" si="35">I169+J169</f>
        <v>631.30499999999995</v>
      </c>
      <c r="L169" s="144"/>
      <c r="M169" s="154">
        <v>75.658000000000001</v>
      </c>
      <c r="N169" s="158">
        <v>33.866999999999997</v>
      </c>
      <c r="O169" s="451">
        <f t="shared" si="34"/>
        <v>109.52500000000001</v>
      </c>
      <c r="P169" s="147"/>
    </row>
    <row r="170" spans="1:16" s="140" customFormat="1">
      <c r="A170" s="148">
        <v>3</v>
      </c>
      <c r="B170" s="149" t="s">
        <v>155</v>
      </c>
      <c r="C170" s="150">
        <v>655.351</v>
      </c>
      <c r="D170" s="453">
        <v>188.83200000000002</v>
      </c>
      <c r="E170" s="151">
        <f t="shared" si="33"/>
        <v>0.28813872260819012</v>
      </c>
      <c r="F170" s="152"/>
      <c r="G170" s="152"/>
      <c r="H170" s="153"/>
      <c r="I170" s="444">
        <v>402.03700000000003</v>
      </c>
      <c r="J170" s="446">
        <v>253.31399999999999</v>
      </c>
      <c r="K170" s="156">
        <f t="shared" si="35"/>
        <v>655.351</v>
      </c>
      <c r="L170" s="144"/>
      <c r="M170" s="154">
        <v>115.27700000000002</v>
      </c>
      <c r="N170" s="158">
        <v>73.555000000000007</v>
      </c>
      <c r="O170" s="451">
        <f t="shared" si="34"/>
        <v>188.83200000000002</v>
      </c>
      <c r="P170" s="147"/>
    </row>
    <row r="171" spans="1:16" s="140" customFormat="1">
      <c r="A171" s="148">
        <v>4</v>
      </c>
      <c r="B171" s="149" t="s">
        <v>156</v>
      </c>
      <c r="C171" s="150">
        <v>365.52800000000002</v>
      </c>
      <c r="D171" s="453">
        <v>70.907999999999987</v>
      </c>
      <c r="E171" s="151">
        <f t="shared" si="33"/>
        <v>0.1939878750738657</v>
      </c>
      <c r="F171" s="152"/>
      <c r="G171" s="152"/>
      <c r="H171" s="153"/>
      <c r="I171" s="444">
        <v>244.583</v>
      </c>
      <c r="J171" s="446">
        <v>120.94499999999999</v>
      </c>
      <c r="K171" s="156">
        <f t="shared" si="35"/>
        <v>365.52800000000002</v>
      </c>
      <c r="L171" s="144"/>
      <c r="M171" s="154">
        <v>49.272999999999996</v>
      </c>
      <c r="N171" s="158">
        <v>21.634999999999998</v>
      </c>
      <c r="O171" s="451">
        <f t="shared" si="34"/>
        <v>70.907999999999987</v>
      </c>
      <c r="P171" s="147"/>
    </row>
    <row r="172" spans="1:16" s="140" customFormat="1">
      <c r="A172" s="148">
        <v>5</v>
      </c>
      <c r="B172" s="149" t="s">
        <v>157</v>
      </c>
      <c r="C172" s="150">
        <v>431.43799999999999</v>
      </c>
      <c r="D172" s="453">
        <v>152.928</v>
      </c>
      <c r="E172" s="151">
        <f t="shared" si="33"/>
        <v>0.3544611276707198</v>
      </c>
      <c r="F172" s="152"/>
      <c r="G172" s="152"/>
      <c r="H172" s="153"/>
      <c r="I172" s="444">
        <v>323.565</v>
      </c>
      <c r="J172" s="446">
        <v>107.87299999999999</v>
      </c>
      <c r="K172" s="156">
        <f t="shared" si="35"/>
        <v>431.43799999999999</v>
      </c>
      <c r="L172" s="144"/>
      <c r="M172" s="154">
        <v>113.265</v>
      </c>
      <c r="N172" s="158">
        <v>39.662999999999997</v>
      </c>
      <c r="O172" s="451">
        <f t="shared" si="34"/>
        <v>152.928</v>
      </c>
      <c r="P172" s="147"/>
    </row>
    <row r="173" spans="1:16" s="140" customFormat="1">
      <c r="A173" s="148">
        <v>6</v>
      </c>
      <c r="B173" s="149" t="s">
        <v>158</v>
      </c>
      <c r="C173" s="150">
        <v>798.66500000000008</v>
      </c>
      <c r="D173" s="453">
        <v>183.80500000000001</v>
      </c>
      <c r="E173" s="151">
        <f t="shared" si="33"/>
        <v>0.23014029661998459</v>
      </c>
      <c r="F173" s="152"/>
      <c r="G173" s="152"/>
      <c r="H173" s="153"/>
      <c r="I173" s="444">
        <v>675.75600000000009</v>
      </c>
      <c r="J173" s="446">
        <v>122.90899999999999</v>
      </c>
      <c r="K173" s="156">
        <f t="shared" si="35"/>
        <v>798.66500000000008</v>
      </c>
      <c r="L173" s="144"/>
      <c r="M173" s="154">
        <v>159.816</v>
      </c>
      <c r="N173" s="158">
        <v>23.988999999999997</v>
      </c>
      <c r="O173" s="451">
        <f t="shared" si="34"/>
        <v>183.80500000000001</v>
      </c>
      <c r="P173" s="147"/>
    </row>
    <row r="174" spans="1:16" s="140" customFormat="1">
      <c r="A174" s="148">
        <v>7</v>
      </c>
      <c r="B174" s="149" t="s">
        <v>159</v>
      </c>
      <c r="C174" s="150">
        <v>350.62200000000001</v>
      </c>
      <c r="D174" s="453">
        <v>88.721999999999994</v>
      </c>
      <c r="E174" s="151">
        <f t="shared" si="33"/>
        <v>0.25304173725550588</v>
      </c>
      <c r="F174" s="152"/>
      <c r="G174" s="152"/>
      <c r="H174" s="153"/>
      <c r="I174" s="444">
        <v>272.291</v>
      </c>
      <c r="J174" s="446">
        <v>78.331000000000003</v>
      </c>
      <c r="K174" s="156">
        <f t="shared" si="35"/>
        <v>350.62200000000001</v>
      </c>
      <c r="L174" s="144"/>
      <c r="M174" s="154">
        <v>72.400999999999996</v>
      </c>
      <c r="N174" s="158">
        <v>16.321000000000002</v>
      </c>
      <c r="O174" s="451">
        <f t="shared" si="34"/>
        <v>88.721999999999994</v>
      </c>
      <c r="P174" s="147"/>
    </row>
    <row r="175" spans="1:16" s="140" customFormat="1">
      <c r="A175" s="148">
        <v>8</v>
      </c>
      <c r="B175" s="149" t="s">
        <v>264</v>
      </c>
      <c r="C175" s="150">
        <v>609.49700000000007</v>
      </c>
      <c r="D175" s="453">
        <v>112.56699999999999</v>
      </c>
      <c r="E175" s="151">
        <f t="shared" si="33"/>
        <v>0.18468835777698656</v>
      </c>
      <c r="F175" s="152"/>
      <c r="G175" s="152"/>
      <c r="H175" s="153"/>
      <c r="I175" s="444">
        <v>443.88600000000002</v>
      </c>
      <c r="J175" s="446">
        <v>165.61099999999999</v>
      </c>
      <c r="K175" s="156">
        <f t="shared" si="35"/>
        <v>609.49700000000007</v>
      </c>
      <c r="L175" s="144"/>
      <c r="M175" s="154">
        <v>88.025999999999996</v>
      </c>
      <c r="N175" s="158">
        <v>24.541</v>
      </c>
      <c r="O175" s="451">
        <f t="shared" si="34"/>
        <v>112.56699999999999</v>
      </c>
      <c r="P175" s="147"/>
    </row>
    <row r="176" spans="1:16" s="140" customFormat="1">
      <c r="A176" s="148">
        <v>9</v>
      </c>
      <c r="B176" s="160" t="s">
        <v>161</v>
      </c>
      <c r="C176" s="150">
        <v>275.69499999999999</v>
      </c>
      <c r="D176" s="453">
        <v>35.195</v>
      </c>
      <c r="E176" s="151">
        <f t="shared" si="33"/>
        <v>0.12765918859609351</v>
      </c>
      <c r="F176" s="152"/>
      <c r="G176" s="152"/>
      <c r="H176" s="153"/>
      <c r="I176" s="444">
        <v>229.857</v>
      </c>
      <c r="J176" s="446">
        <v>45.838000000000001</v>
      </c>
      <c r="K176" s="156">
        <f t="shared" si="35"/>
        <v>275.69499999999999</v>
      </c>
      <c r="L176" s="144"/>
      <c r="M176" s="154">
        <v>29.896999999999998</v>
      </c>
      <c r="N176" s="158">
        <v>5.298</v>
      </c>
      <c r="O176" s="451">
        <f t="shared" si="34"/>
        <v>35.195</v>
      </c>
      <c r="P176" s="147"/>
    </row>
    <row r="177" spans="1:16" s="168" customFormat="1" ht="15.75" thickBot="1">
      <c r="A177" s="161"/>
      <c r="B177" s="162" t="s">
        <v>33</v>
      </c>
      <c r="C177" s="163">
        <f>SUM(C168:C176)</f>
        <v>4549.3459999999995</v>
      </c>
      <c r="D177" s="452">
        <f>SUM(D168:D176)</f>
        <v>1075.9969999999998</v>
      </c>
      <c r="E177" s="164">
        <f t="shared" si="33"/>
        <v>0.23651685319164556</v>
      </c>
      <c r="F177" s="165"/>
      <c r="G177" s="166"/>
      <c r="H177" s="165"/>
      <c r="I177" s="445">
        <v>3260.4090000000001</v>
      </c>
      <c r="J177" s="445">
        <v>1288.9369999999999</v>
      </c>
      <c r="K177" s="167">
        <f t="shared" si="35"/>
        <v>4549.3459999999995</v>
      </c>
      <c r="M177" s="179">
        <f>SUM(M168:M176)</f>
        <v>788.59900000000005</v>
      </c>
      <c r="N177" s="179">
        <f>SUM(N168:N176)</f>
        <v>287.39799999999997</v>
      </c>
      <c r="O177" s="449">
        <f t="shared" si="34"/>
        <v>1075.9970000000001</v>
      </c>
    </row>
    <row r="178" spans="1:16">
      <c r="A178" s="70"/>
      <c r="B178" s="65"/>
      <c r="C178" s="169"/>
      <c r="D178" s="170"/>
      <c r="E178" s="171"/>
      <c r="F178" s="170"/>
      <c r="G178" s="169"/>
      <c r="H178" s="170"/>
      <c r="M178" s="17"/>
      <c r="N178" s="17"/>
      <c r="O178" s="17"/>
      <c r="P178" s="17"/>
    </row>
    <row r="179" spans="1:16">
      <c r="A179" s="70"/>
      <c r="B179" s="65"/>
      <c r="C179" s="169"/>
      <c r="D179" s="170"/>
      <c r="E179" s="171"/>
      <c r="F179" s="170"/>
      <c r="G179" s="169"/>
      <c r="H179" s="170"/>
    </row>
    <row r="180" spans="1:16">
      <c r="A180" s="17" t="s">
        <v>272</v>
      </c>
      <c r="B180" s="89"/>
      <c r="C180" s="135"/>
      <c r="D180" s="89"/>
      <c r="E180" s="89"/>
      <c r="F180" s="89"/>
      <c r="G180" s="89"/>
    </row>
    <row r="181" spans="1:16" ht="15" thickBot="1">
      <c r="A181" s="89"/>
      <c r="B181" s="89"/>
      <c r="C181" s="89"/>
      <c r="D181" s="89"/>
      <c r="E181" s="136" t="s">
        <v>203</v>
      </c>
    </row>
    <row r="182" spans="1:16" ht="57" customHeight="1">
      <c r="A182" s="4" t="s">
        <v>45</v>
      </c>
      <c r="B182" s="4" t="s">
        <v>46</v>
      </c>
      <c r="C182" s="5" t="s">
        <v>238</v>
      </c>
      <c r="D182" s="5" t="s">
        <v>273</v>
      </c>
      <c r="E182" s="5" t="s">
        <v>239</v>
      </c>
      <c r="F182" s="6"/>
      <c r="G182" s="7"/>
      <c r="I182" s="589"/>
      <c r="J182" s="590"/>
      <c r="K182" s="591"/>
    </row>
    <row r="183" spans="1:16">
      <c r="A183" s="172">
        <v>1</v>
      </c>
      <c r="B183" s="172">
        <v>2</v>
      </c>
      <c r="C183" s="173">
        <v>3</v>
      </c>
      <c r="D183" s="174">
        <v>4</v>
      </c>
      <c r="E183" s="173">
        <v>5</v>
      </c>
      <c r="F183" s="6"/>
      <c r="G183" s="7"/>
      <c r="I183" s="606" t="s">
        <v>198</v>
      </c>
      <c r="J183" s="606"/>
      <c r="K183" s="606"/>
      <c r="L183" s="170"/>
    </row>
    <row r="184" spans="1:16" s="140" customFormat="1">
      <c r="A184" s="148">
        <v>1</v>
      </c>
      <c r="B184" s="175" t="s">
        <v>153</v>
      </c>
      <c r="C184" s="150">
        <v>431.245</v>
      </c>
      <c r="D184" s="458">
        <v>161.58020000000002</v>
      </c>
      <c r="E184" s="176">
        <f t="shared" ref="E184:E192" si="36">D184/C184</f>
        <v>0.37468306878920338</v>
      </c>
      <c r="I184" s="455">
        <v>106.72020000000003</v>
      </c>
      <c r="J184" s="155">
        <v>54.859999999999985</v>
      </c>
      <c r="K184" s="230">
        <f t="shared" ref="K184:K193" si="37">I184+J184</f>
        <v>161.58020000000002</v>
      </c>
      <c r="L184" s="152"/>
    </row>
    <row r="185" spans="1:16" s="140" customFormat="1">
      <c r="A185" s="148">
        <v>2</v>
      </c>
      <c r="B185" s="175" t="s">
        <v>154</v>
      </c>
      <c r="C185" s="150">
        <v>631.30499999999995</v>
      </c>
      <c r="D185" s="458">
        <v>104.71200000000002</v>
      </c>
      <c r="E185" s="176">
        <f t="shared" si="36"/>
        <v>0.16586594435336333</v>
      </c>
      <c r="I185" s="455">
        <v>88.453000000000031</v>
      </c>
      <c r="J185" s="155">
        <v>16.258999999999986</v>
      </c>
      <c r="K185" s="230">
        <f t="shared" si="37"/>
        <v>104.71200000000002</v>
      </c>
      <c r="L185" s="152"/>
      <c r="M185" s="144"/>
      <c r="N185" s="144"/>
      <c r="O185" s="147"/>
    </row>
    <row r="186" spans="1:16" s="140" customFormat="1">
      <c r="A186" s="148">
        <v>3</v>
      </c>
      <c r="B186" s="175" t="s">
        <v>155</v>
      </c>
      <c r="C186" s="150">
        <v>655.351</v>
      </c>
      <c r="D186" s="458">
        <v>135.17240000000007</v>
      </c>
      <c r="E186" s="176">
        <f t="shared" si="36"/>
        <v>0.20625954641100733</v>
      </c>
      <c r="I186" s="455">
        <v>94.493400000000065</v>
      </c>
      <c r="J186" s="155">
        <v>40.679000000000002</v>
      </c>
      <c r="K186" s="230">
        <f t="shared" si="37"/>
        <v>135.17240000000007</v>
      </c>
      <c r="L186" s="152"/>
      <c r="M186" s="144"/>
      <c r="N186" s="144"/>
      <c r="O186" s="147"/>
    </row>
    <row r="187" spans="1:16" s="140" customFormat="1">
      <c r="A187" s="148">
        <v>4</v>
      </c>
      <c r="B187" s="175" t="s">
        <v>156</v>
      </c>
      <c r="C187" s="150">
        <v>365.52800000000002</v>
      </c>
      <c r="D187" s="458">
        <v>89.252999999999986</v>
      </c>
      <c r="E187" s="176">
        <f t="shared" si="36"/>
        <v>0.24417554879516748</v>
      </c>
      <c r="I187" s="455">
        <v>64.045999999999992</v>
      </c>
      <c r="J187" s="155">
        <v>25.206999999999994</v>
      </c>
      <c r="K187" s="230">
        <f t="shared" si="37"/>
        <v>89.252999999999986</v>
      </c>
      <c r="L187" s="152"/>
      <c r="M187" s="144"/>
      <c r="N187" s="144"/>
      <c r="O187" s="147"/>
    </row>
    <row r="188" spans="1:16" s="140" customFormat="1">
      <c r="A188" s="148">
        <v>5</v>
      </c>
      <c r="B188" s="175" t="s">
        <v>157</v>
      </c>
      <c r="C188" s="150">
        <v>431.43799999999999</v>
      </c>
      <c r="D188" s="458">
        <v>42.083999999999989</v>
      </c>
      <c r="E188" s="176">
        <f t="shared" si="36"/>
        <v>9.7543563617483828E-2</v>
      </c>
      <c r="I188" s="455">
        <v>47.528999999999996</v>
      </c>
      <c r="J188" s="155">
        <v>-5.4450000000000074</v>
      </c>
      <c r="K188" s="230">
        <f t="shared" si="37"/>
        <v>42.083999999999989</v>
      </c>
      <c r="L188" s="152"/>
      <c r="M188" s="144"/>
      <c r="N188" s="144"/>
      <c r="O188" s="147"/>
    </row>
    <row r="189" spans="1:16" s="140" customFormat="1">
      <c r="A189" s="148">
        <v>6</v>
      </c>
      <c r="B189" s="175" t="s">
        <v>158</v>
      </c>
      <c r="C189" s="150">
        <v>798.66500000000008</v>
      </c>
      <c r="D189" s="458">
        <v>96.270000000000024</v>
      </c>
      <c r="E189" s="176">
        <f t="shared" si="36"/>
        <v>0.12053864887030234</v>
      </c>
      <c r="I189" s="455">
        <v>82.66700000000003</v>
      </c>
      <c r="J189" s="155">
        <v>13.602999999999994</v>
      </c>
      <c r="K189" s="230">
        <f t="shared" si="37"/>
        <v>96.270000000000024</v>
      </c>
      <c r="L189" s="152"/>
      <c r="M189" s="144"/>
      <c r="N189" s="144"/>
      <c r="O189" s="147"/>
    </row>
    <row r="190" spans="1:16" s="140" customFormat="1">
      <c r="A190" s="148">
        <v>7</v>
      </c>
      <c r="B190" s="175" t="s">
        <v>159</v>
      </c>
      <c r="C190" s="150">
        <v>350.62200000000001</v>
      </c>
      <c r="D190" s="458">
        <v>49.464999999999989</v>
      </c>
      <c r="E190" s="176">
        <f t="shared" si="36"/>
        <v>0.14107785592461394</v>
      </c>
      <c r="I190" s="455">
        <v>37.442999999999984</v>
      </c>
      <c r="J190" s="155">
        <v>12.022000000000006</v>
      </c>
      <c r="K190" s="230">
        <f t="shared" si="37"/>
        <v>49.464999999999989</v>
      </c>
      <c r="L190" s="152"/>
      <c r="M190" s="144"/>
      <c r="N190" s="144"/>
      <c r="O190" s="147"/>
    </row>
    <row r="191" spans="1:16" s="140" customFormat="1">
      <c r="A191" s="148">
        <v>8</v>
      </c>
      <c r="B191" s="464" t="s">
        <v>264</v>
      </c>
      <c r="C191" s="150">
        <v>609.49700000000007</v>
      </c>
      <c r="D191" s="458">
        <v>73.563000000000017</v>
      </c>
      <c r="E191" s="176">
        <f t="shared" si="36"/>
        <v>0.12069460555179108</v>
      </c>
      <c r="I191" s="455">
        <v>66.53000000000003</v>
      </c>
      <c r="J191" s="155">
        <v>7.032999999999987</v>
      </c>
      <c r="K191" s="230">
        <f t="shared" si="37"/>
        <v>73.563000000000017</v>
      </c>
      <c r="L191" s="152"/>
      <c r="M191" s="144"/>
      <c r="N191" s="144"/>
      <c r="O191" s="147"/>
    </row>
    <row r="192" spans="1:16" s="140" customFormat="1">
      <c r="A192" s="148">
        <v>9</v>
      </c>
      <c r="B192" s="175" t="s">
        <v>161</v>
      </c>
      <c r="C192" s="150">
        <v>275.69499999999999</v>
      </c>
      <c r="D192" s="458">
        <v>36.880999999999993</v>
      </c>
      <c r="E192" s="176">
        <f t="shared" si="36"/>
        <v>0.13377464226772337</v>
      </c>
      <c r="I192" s="455">
        <v>26.259999999999991</v>
      </c>
      <c r="J192" s="155">
        <v>10.621000000000002</v>
      </c>
      <c r="K192" s="230">
        <f t="shared" si="37"/>
        <v>36.880999999999993</v>
      </c>
      <c r="L192" s="152"/>
      <c r="M192" s="144"/>
      <c r="N192" s="144"/>
      <c r="O192" s="147"/>
    </row>
    <row r="193" spans="1:16" s="140" customFormat="1" ht="15">
      <c r="A193" s="148"/>
      <c r="B193" s="177" t="s">
        <v>33</v>
      </c>
      <c r="C193" s="163">
        <f>SUM(C184:C192)</f>
        <v>4549.3459999999995</v>
      </c>
      <c r="D193" s="436">
        <f>SUM(D184:D192)</f>
        <v>788.98060000000009</v>
      </c>
      <c r="E193" s="178">
        <f t="shared" ref="E193" si="38">D193/C193</f>
        <v>0.17342725745634652</v>
      </c>
      <c r="I193" s="456">
        <f>SUM(I184:I192)</f>
        <v>614.14160000000015</v>
      </c>
      <c r="J193" s="456">
        <f>SUM(J184:J192)</f>
        <v>174.83899999999994</v>
      </c>
      <c r="K193" s="457">
        <f t="shared" si="37"/>
        <v>788.98060000000009</v>
      </c>
      <c r="L193" s="152"/>
      <c r="M193" s="144"/>
      <c r="N193" s="144"/>
      <c r="O193" s="147"/>
    </row>
    <row r="194" spans="1:16" ht="15">
      <c r="A194" s="17" t="s">
        <v>47</v>
      </c>
      <c r="M194" s="180"/>
      <c r="N194" s="180"/>
      <c r="O194" s="127"/>
    </row>
    <row r="195" spans="1:16" ht="10.5" customHeight="1">
      <c r="A195" s="17"/>
      <c r="F195" s="181" t="s">
        <v>48</v>
      </c>
    </row>
    <row r="196" spans="1:16" ht="52.5" customHeight="1">
      <c r="A196" s="5" t="s">
        <v>49</v>
      </c>
      <c r="B196" s="5" t="s">
        <v>291</v>
      </c>
      <c r="C196" s="5" t="s">
        <v>292</v>
      </c>
      <c r="D196" s="5" t="s">
        <v>50</v>
      </c>
      <c r="E196" s="5" t="s">
        <v>51</v>
      </c>
      <c r="F196" s="5" t="s">
        <v>52</v>
      </c>
    </row>
    <row r="197" spans="1:16">
      <c r="A197" s="182">
        <f>C193</f>
        <v>4549.3459999999995</v>
      </c>
      <c r="B197" s="454">
        <f>D177</f>
        <v>1075.9969999999998</v>
      </c>
      <c r="C197" s="183">
        <f>E213</f>
        <v>3473.3489999999997</v>
      </c>
      <c r="D197" s="183">
        <f>C197+B197</f>
        <v>4549.3459999999995</v>
      </c>
      <c r="E197" s="184">
        <f>D197/A197</f>
        <v>1</v>
      </c>
      <c r="F197" s="182">
        <f>A197*100/100</f>
        <v>4549.3459999999995</v>
      </c>
    </row>
    <row r="198" spans="1:16">
      <c r="A198" s="185" t="s">
        <v>226</v>
      </c>
      <c r="B198" s="186"/>
      <c r="C198" s="187"/>
      <c r="D198" s="187"/>
      <c r="E198" s="188"/>
      <c r="F198" s="189"/>
      <c r="G198" s="190"/>
    </row>
    <row r="200" spans="1:16">
      <c r="A200" s="17" t="s">
        <v>274</v>
      </c>
    </row>
    <row r="201" spans="1:16" ht="12.75" customHeight="1">
      <c r="G201" s="181" t="s">
        <v>48</v>
      </c>
    </row>
    <row r="202" spans="1:16" ht="29.25" thickBot="1">
      <c r="A202" s="191" t="s">
        <v>26</v>
      </c>
      <c r="B202" s="191" t="s">
        <v>37</v>
      </c>
      <c r="C202" s="191" t="s">
        <v>53</v>
      </c>
      <c r="D202" s="191" t="s">
        <v>205</v>
      </c>
      <c r="E202" s="191" t="s">
        <v>54</v>
      </c>
      <c r="F202" s="191" t="s">
        <v>50</v>
      </c>
      <c r="G202" s="191" t="s">
        <v>51</v>
      </c>
    </row>
    <row r="203" spans="1:16">
      <c r="A203" s="192">
        <v>1</v>
      </c>
      <c r="B203" s="192">
        <v>2</v>
      </c>
      <c r="C203" s="192">
        <v>3</v>
      </c>
      <c r="D203" s="193">
        <v>4</v>
      </c>
      <c r="E203" s="193">
        <v>5</v>
      </c>
      <c r="F203" s="192">
        <v>6</v>
      </c>
      <c r="G203" s="194">
        <v>7</v>
      </c>
      <c r="I203" s="589" t="s">
        <v>54</v>
      </c>
      <c r="J203" s="590"/>
      <c r="K203" s="591"/>
    </row>
    <row r="204" spans="1:16" ht="15" customHeight="1">
      <c r="A204" s="47">
        <v>1</v>
      </c>
      <c r="B204" s="55" t="s">
        <v>153</v>
      </c>
      <c r="C204" s="437">
        <v>431.245</v>
      </c>
      <c r="D204" s="453">
        <v>133.51499999999999</v>
      </c>
      <c r="E204" s="463">
        <v>297.73</v>
      </c>
      <c r="F204" s="195">
        <f t="shared" ref="F204:F213" si="39">D204+E204</f>
        <v>431.245</v>
      </c>
      <c r="G204" s="196">
        <f t="shared" ref="G204:G213" si="40">F204/C204</f>
        <v>1</v>
      </c>
      <c r="H204" s="197"/>
      <c r="I204" s="198">
        <v>172.34</v>
      </c>
      <c r="J204" s="446">
        <v>125.39</v>
      </c>
      <c r="K204" s="460">
        <f t="shared" ref="K204:K212" si="41">I204+J204</f>
        <v>297.73</v>
      </c>
      <c r="L204" s="200"/>
      <c r="M204" s="170"/>
      <c r="N204" s="170"/>
      <c r="O204" s="170"/>
    </row>
    <row r="205" spans="1:16" ht="15" customHeight="1">
      <c r="A205" s="47">
        <v>2</v>
      </c>
      <c r="B205" s="55" t="s">
        <v>154</v>
      </c>
      <c r="C205" s="437">
        <v>631.30499999999995</v>
      </c>
      <c r="D205" s="453">
        <v>109.52500000000001</v>
      </c>
      <c r="E205" s="463">
        <v>521.78</v>
      </c>
      <c r="F205" s="195">
        <f t="shared" si="39"/>
        <v>631.30499999999995</v>
      </c>
      <c r="G205" s="196">
        <f t="shared" si="40"/>
        <v>1</v>
      </c>
      <c r="H205" s="197"/>
      <c r="I205" s="198">
        <v>335.45</v>
      </c>
      <c r="J205" s="446">
        <v>186.32999999999998</v>
      </c>
      <c r="K205" s="460">
        <f t="shared" si="41"/>
        <v>521.78</v>
      </c>
      <c r="L205" s="200"/>
      <c r="M205" s="201"/>
      <c r="N205" s="201"/>
      <c r="O205" s="201"/>
      <c r="P205" s="78"/>
    </row>
    <row r="206" spans="1:16" ht="15" customHeight="1">
      <c r="A206" s="47">
        <v>3</v>
      </c>
      <c r="B206" s="55" t="s">
        <v>155</v>
      </c>
      <c r="C206" s="437">
        <v>655.351</v>
      </c>
      <c r="D206" s="453">
        <v>188.83200000000002</v>
      </c>
      <c r="E206" s="463">
        <v>466.51900000000001</v>
      </c>
      <c r="F206" s="195">
        <f t="shared" si="39"/>
        <v>655.351</v>
      </c>
      <c r="G206" s="196">
        <f t="shared" si="40"/>
        <v>1</v>
      </c>
      <c r="H206" s="197"/>
      <c r="I206" s="198">
        <v>286.76</v>
      </c>
      <c r="J206" s="446">
        <v>179.75899999999999</v>
      </c>
      <c r="K206" s="460">
        <f t="shared" si="41"/>
        <v>466.51900000000001</v>
      </c>
      <c r="L206" s="200"/>
      <c r="M206" s="201"/>
      <c r="N206" s="201"/>
      <c r="O206" s="201"/>
      <c r="P206" s="78"/>
    </row>
    <row r="207" spans="1:16" ht="15" customHeight="1">
      <c r="A207" s="47">
        <v>4</v>
      </c>
      <c r="B207" s="55" t="s">
        <v>156</v>
      </c>
      <c r="C207" s="437">
        <v>365.52800000000002</v>
      </c>
      <c r="D207" s="453">
        <v>70.907999999999987</v>
      </c>
      <c r="E207" s="463">
        <v>294.62</v>
      </c>
      <c r="F207" s="195">
        <f t="shared" si="39"/>
        <v>365.52800000000002</v>
      </c>
      <c r="G207" s="196">
        <f t="shared" si="40"/>
        <v>1</v>
      </c>
      <c r="H207" s="197"/>
      <c r="I207" s="198">
        <v>195.31</v>
      </c>
      <c r="J207" s="446">
        <v>99.31</v>
      </c>
      <c r="K207" s="460">
        <f t="shared" si="41"/>
        <v>294.62</v>
      </c>
      <c r="L207" s="200"/>
      <c r="M207" s="201"/>
      <c r="N207" s="201"/>
      <c r="O207" s="201"/>
      <c r="P207" s="78"/>
    </row>
    <row r="208" spans="1:16" ht="15" customHeight="1">
      <c r="A208" s="47">
        <v>5</v>
      </c>
      <c r="B208" s="55" t="s">
        <v>157</v>
      </c>
      <c r="C208" s="437">
        <v>431.43799999999999</v>
      </c>
      <c r="D208" s="453">
        <v>152.928</v>
      </c>
      <c r="E208" s="463">
        <v>278.51</v>
      </c>
      <c r="F208" s="195">
        <f t="shared" si="39"/>
        <v>431.43799999999999</v>
      </c>
      <c r="G208" s="196">
        <f t="shared" si="40"/>
        <v>1</v>
      </c>
      <c r="H208" s="197"/>
      <c r="I208" s="198">
        <v>210.3</v>
      </c>
      <c r="J208" s="446">
        <v>68.209999999999994</v>
      </c>
      <c r="K208" s="460">
        <f t="shared" si="41"/>
        <v>278.51</v>
      </c>
      <c r="L208" s="200"/>
      <c r="M208" s="201"/>
      <c r="N208" s="201"/>
      <c r="O208" s="201"/>
      <c r="P208" s="78"/>
    </row>
    <row r="209" spans="1:16" ht="15" customHeight="1">
      <c r="A209" s="47">
        <v>6</v>
      </c>
      <c r="B209" s="55" t="s">
        <v>158</v>
      </c>
      <c r="C209" s="437">
        <v>798.66500000000008</v>
      </c>
      <c r="D209" s="453">
        <v>183.80500000000001</v>
      </c>
      <c r="E209" s="463">
        <v>614.86</v>
      </c>
      <c r="F209" s="195">
        <f t="shared" si="39"/>
        <v>798.66499999999996</v>
      </c>
      <c r="G209" s="196">
        <f t="shared" si="40"/>
        <v>0.99999999999999989</v>
      </c>
      <c r="H209" s="197"/>
      <c r="I209" s="198">
        <v>515.94000000000005</v>
      </c>
      <c r="J209" s="446">
        <v>98.92</v>
      </c>
      <c r="K209" s="460">
        <f t="shared" si="41"/>
        <v>614.86</v>
      </c>
      <c r="L209" s="200"/>
      <c r="M209" s="201"/>
      <c r="N209" s="201"/>
      <c r="O209" s="201"/>
      <c r="P209" s="78"/>
    </row>
    <row r="210" spans="1:16" ht="15" customHeight="1">
      <c r="A210" s="47">
        <v>7</v>
      </c>
      <c r="B210" s="55" t="s">
        <v>159</v>
      </c>
      <c r="C210" s="437">
        <v>350.62200000000001</v>
      </c>
      <c r="D210" s="453">
        <v>88.721999999999994</v>
      </c>
      <c r="E210" s="463">
        <v>261.89999999999998</v>
      </c>
      <c r="F210" s="195">
        <f t="shared" si="39"/>
        <v>350.62199999999996</v>
      </c>
      <c r="G210" s="196">
        <f t="shared" si="40"/>
        <v>0.99999999999999989</v>
      </c>
      <c r="H210" s="197"/>
      <c r="I210" s="199">
        <v>199.89</v>
      </c>
      <c r="J210" s="446">
        <v>62.01</v>
      </c>
      <c r="K210" s="460">
        <f t="shared" si="41"/>
        <v>261.89999999999998</v>
      </c>
      <c r="L210" s="200"/>
      <c r="M210" s="201"/>
      <c r="N210" s="201"/>
      <c r="O210" s="201"/>
      <c r="P210" s="78"/>
    </row>
    <row r="211" spans="1:16" ht="15" customHeight="1">
      <c r="A211" s="47">
        <v>8</v>
      </c>
      <c r="B211" s="464" t="s">
        <v>264</v>
      </c>
      <c r="C211" s="437">
        <v>609.49700000000007</v>
      </c>
      <c r="D211" s="453">
        <v>112.56699999999999</v>
      </c>
      <c r="E211" s="463">
        <v>496.93</v>
      </c>
      <c r="F211" s="195">
        <f t="shared" si="39"/>
        <v>609.49699999999996</v>
      </c>
      <c r="G211" s="196">
        <f t="shared" si="40"/>
        <v>0.99999999999999978</v>
      </c>
      <c r="H211" s="197"/>
      <c r="I211" s="199">
        <v>355.86</v>
      </c>
      <c r="J211" s="446">
        <v>141.07</v>
      </c>
      <c r="K211" s="460">
        <f t="shared" si="41"/>
        <v>496.93</v>
      </c>
      <c r="L211" s="200" t="s">
        <v>15</v>
      </c>
      <c r="M211" s="201"/>
      <c r="N211" s="201"/>
      <c r="O211" s="201"/>
      <c r="P211" s="78"/>
    </row>
    <row r="212" spans="1:16" ht="15" customHeight="1" thickBot="1">
      <c r="A212" s="47">
        <v>9</v>
      </c>
      <c r="B212" s="60" t="s">
        <v>161</v>
      </c>
      <c r="C212" s="437">
        <v>275.69499999999999</v>
      </c>
      <c r="D212" s="453">
        <v>35.195</v>
      </c>
      <c r="E212" s="463">
        <v>240.5</v>
      </c>
      <c r="F212" s="195">
        <f t="shared" si="39"/>
        <v>275.69499999999999</v>
      </c>
      <c r="G212" s="196">
        <f t="shared" si="40"/>
        <v>1</v>
      </c>
      <c r="H212" s="197"/>
      <c r="I212" s="202">
        <v>199.96</v>
      </c>
      <c r="J212" s="446">
        <v>40.54</v>
      </c>
      <c r="K212" s="461">
        <f t="shared" si="41"/>
        <v>240.5</v>
      </c>
      <c r="L212" s="200"/>
      <c r="M212" s="201"/>
      <c r="N212" s="201"/>
      <c r="O212" s="201"/>
      <c r="P212" s="78"/>
    </row>
    <row r="213" spans="1:16" ht="15" customHeight="1" thickBot="1">
      <c r="A213" s="47">
        <v>10</v>
      </c>
      <c r="B213" s="69" t="s">
        <v>33</v>
      </c>
      <c r="C213" s="203">
        <f>SUM(C204:C212)</f>
        <v>4549.3459999999995</v>
      </c>
      <c r="D213" s="459">
        <f>SUM(D204:D212)</f>
        <v>1075.9969999999998</v>
      </c>
      <c r="E213" s="459">
        <f>SUM(E204:E212)</f>
        <v>3473.3489999999997</v>
      </c>
      <c r="F213" s="203">
        <f t="shared" si="39"/>
        <v>4549.3459999999995</v>
      </c>
      <c r="G213" s="204">
        <f t="shared" si="40"/>
        <v>1</v>
      </c>
      <c r="H213" s="197"/>
      <c r="I213" s="205">
        <f>SUM(I204:I212)</f>
        <v>2471.81</v>
      </c>
      <c r="J213" s="205">
        <f>SUM(J204:J212)</f>
        <v>1001.539</v>
      </c>
      <c r="K213" s="462">
        <f t="shared" ref="K213" si="42">SUM(K204:K212)</f>
        <v>3473.3489999999997</v>
      </c>
      <c r="L213" s="200"/>
      <c r="M213" s="201"/>
      <c r="N213" s="201"/>
      <c r="O213" s="201"/>
      <c r="P213" s="78"/>
    </row>
    <row r="214" spans="1:16" ht="5.25" customHeight="1">
      <c r="A214" s="206"/>
      <c r="L214" s="170"/>
      <c r="M214" s="201"/>
      <c r="N214" s="201"/>
      <c r="O214" s="201"/>
      <c r="P214" s="78"/>
    </row>
    <row r="215" spans="1:16">
      <c r="A215" s="17" t="s">
        <v>55</v>
      </c>
      <c r="H215" s="53"/>
    </row>
    <row r="216" spans="1:16" ht="6.75" customHeight="1">
      <c r="A216" s="17"/>
    </row>
    <row r="217" spans="1:16">
      <c r="A217" s="207" t="s">
        <v>49</v>
      </c>
      <c r="B217" s="207" t="s">
        <v>56</v>
      </c>
      <c r="C217" s="207" t="s">
        <v>57</v>
      </c>
      <c r="D217" s="207" t="s">
        <v>58</v>
      </c>
      <c r="E217" s="207" t="s">
        <v>59</v>
      </c>
      <c r="K217" s="78"/>
    </row>
    <row r="218" spans="1:16" ht="18.75" customHeight="1">
      <c r="A218" s="125">
        <f>C213</f>
        <v>4549.3459999999995</v>
      </c>
      <c r="B218" s="125">
        <f>F213</f>
        <v>4549.3459999999995</v>
      </c>
      <c r="C218" s="63">
        <f>B218/A218</f>
        <v>1</v>
      </c>
      <c r="D218" s="124">
        <f>D233</f>
        <v>3760.3654000000001</v>
      </c>
      <c r="E218" s="63">
        <f>D218/A218</f>
        <v>0.82657274254365365</v>
      </c>
    </row>
    <row r="219" spans="1:16" ht="7.5" customHeight="1">
      <c r="A219" s="17"/>
      <c r="G219" s="8" t="s">
        <v>15</v>
      </c>
    </row>
    <row r="220" spans="1:16">
      <c r="A220" s="17" t="s">
        <v>227</v>
      </c>
    </row>
    <row r="221" spans="1:16">
      <c r="A221" s="17"/>
    </row>
    <row r="222" spans="1:16" ht="15" thickBot="1">
      <c r="A222" s="5" t="s">
        <v>26</v>
      </c>
      <c r="B222" s="5" t="s">
        <v>37</v>
      </c>
      <c r="C222" s="5" t="s">
        <v>53</v>
      </c>
      <c r="D222" s="5" t="s">
        <v>58</v>
      </c>
      <c r="E222" s="24" t="s">
        <v>59</v>
      </c>
    </row>
    <row r="223" spans="1:16">
      <c r="A223" s="47">
        <v>1</v>
      </c>
      <c r="B223" s="208">
        <v>2</v>
      </c>
      <c r="C223" s="47">
        <v>3</v>
      </c>
      <c r="D223" s="208">
        <v>4</v>
      </c>
      <c r="E223" s="47">
        <v>5</v>
      </c>
      <c r="I223" s="589" t="s">
        <v>168</v>
      </c>
      <c r="J223" s="590"/>
      <c r="K223" s="591"/>
      <c r="L223" s="170"/>
    </row>
    <row r="224" spans="1:16" ht="15" customHeight="1">
      <c r="A224" s="47">
        <v>1</v>
      </c>
      <c r="B224" s="55" t="s">
        <v>153</v>
      </c>
      <c r="C224" s="437">
        <v>431.245</v>
      </c>
      <c r="D224" s="209">
        <v>269.66480000000001</v>
      </c>
      <c r="E224" s="210">
        <f t="shared" ref="E224:E232" si="43">D224/C224</f>
        <v>0.62531693121079668</v>
      </c>
      <c r="I224" s="211">
        <v>150.60579999999999</v>
      </c>
      <c r="J224" s="211">
        <v>119.059</v>
      </c>
      <c r="K224" s="209">
        <f t="shared" ref="K224:K233" si="44">I224+J224</f>
        <v>269.66480000000001</v>
      </c>
      <c r="L224" s="200"/>
      <c r="M224" s="170"/>
    </row>
    <row r="225" spans="1:16" ht="15" customHeight="1">
      <c r="A225" s="47">
        <v>2</v>
      </c>
      <c r="B225" s="55" t="s">
        <v>154</v>
      </c>
      <c r="C225" s="437">
        <v>631.30499999999995</v>
      </c>
      <c r="D225" s="209">
        <v>526.59299999999996</v>
      </c>
      <c r="E225" s="210">
        <f t="shared" si="43"/>
        <v>0.83413405564663679</v>
      </c>
      <c r="I225" s="211">
        <v>322.65499999999997</v>
      </c>
      <c r="J225" s="211">
        <v>203.93799999999999</v>
      </c>
      <c r="K225" s="209">
        <f t="shared" si="44"/>
        <v>526.59299999999996</v>
      </c>
      <c r="L225" s="200"/>
      <c r="M225" s="200"/>
      <c r="N225" s="201"/>
      <c r="O225" s="201"/>
      <c r="P225" s="78"/>
    </row>
    <row r="226" spans="1:16" ht="15" customHeight="1">
      <c r="A226" s="47">
        <v>3</v>
      </c>
      <c r="B226" s="55" t="s">
        <v>155</v>
      </c>
      <c r="C226" s="437">
        <v>655.351</v>
      </c>
      <c r="D226" s="209">
        <v>520.17859999999996</v>
      </c>
      <c r="E226" s="210">
        <f t="shared" si="43"/>
        <v>0.7937404535889927</v>
      </c>
      <c r="I226" s="211">
        <v>307.54359999999997</v>
      </c>
      <c r="J226" s="211">
        <v>212.63499999999999</v>
      </c>
      <c r="K226" s="209">
        <f t="shared" si="44"/>
        <v>520.17859999999996</v>
      </c>
      <c r="L226" s="200"/>
      <c r="M226" s="200"/>
      <c r="N226" s="201"/>
      <c r="O226" s="201"/>
      <c r="P226" s="78"/>
    </row>
    <row r="227" spans="1:16" ht="15" customHeight="1">
      <c r="A227" s="47">
        <v>4</v>
      </c>
      <c r="B227" s="55" t="s">
        <v>156</v>
      </c>
      <c r="C227" s="437">
        <v>365.52800000000002</v>
      </c>
      <c r="D227" s="209">
        <v>276.27499999999998</v>
      </c>
      <c r="E227" s="210">
        <f t="shared" si="43"/>
        <v>0.75582445120483233</v>
      </c>
      <c r="I227" s="211">
        <v>180.53700000000001</v>
      </c>
      <c r="J227" s="211">
        <v>95.738</v>
      </c>
      <c r="K227" s="209">
        <f t="shared" si="44"/>
        <v>276.27499999999998</v>
      </c>
      <c r="L227" s="200"/>
      <c r="M227" s="200"/>
      <c r="N227" s="201"/>
      <c r="O227" s="201"/>
      <c r="P227" s="78"/>
    </row>
    <row r="228" spans="1:16" ht="15" customHeight="1">
      <c r="A228" s="47">
        <v>5</v>
      </c>
      <c r="B228" s="55" t="s">
        <v>157</v>
      </c>
      <c r="C228" s="437">
        <v>431.43799999999999</v>
      </c>
      <c r="D228" s="209">
        <v>389.35399999999998</v>
      </c>
      <c r="E228" s="210">
        <f t="shared" si="43"/>
        <v>0.90245643638251616</v>
      </c>
      <c r="I228" s="211">
        <v>276.036</v>
      </c>
      <c r="J228" s="211">
        <v>113.318</v>
      </c>
      <c r="K228" s="209">
        <f t="shared" si="44"/>
        <v>389.35399999999998</v>
      </c>
      <c r="L228" s="200"/>
      <c r="M228" s="200"/>
      <c r="N228" s="201"/>
      <c r="O228" s="201"/>
      <c r="P228" s="78"/>
    </row>
    <row r="229" spans="1:16" ht="15" customHeight="1">
      <c r="A229" s="47">
        <v>6</v>
      </c>
      <c r="B229" s="55" t="s">
        <v>158</v>
      </c>
      <c r="C229" s="437">
        <v>798.66500000000008</v>
      </c>
      <c r="D229" s="209">
        <v>702.3950000000001</v>
      </c>
      <c r="E229" s="210">
        <f t="shared" si="43"/>
        <v>0.8794613511296977</v>
      </c>
      <c r="I229" s="211">
        <v>593.08900000000006</v>
      </c>
      <c r="J229" s="211">
        <v>109.306</v>
      </c>
      <c r="K229" s="209">
        <f t="shared" si="44"/>
        <v>702.3950000000001</v>
      </c>
      <c r="L229" s="200"/>
      <c r="M229" s="200"/>
      <c r="N229" s="201"/>
      <c r="O229" s="201"/>
      <c r="P229" s="78"/>
    </row>
    <row r="230" spans="1:16" ht="15" customHeight="1">
      <c r="A230" s="47">
        <v>7</v>
      </c>
      <c r="B230" s="55" t="s">
        <v>159</v>
      </c>
      <c r="C230" s="437">
        <v>350.62200000000001</v>
      </c>
      <c r="D230" s="209">
        <v>301.15700000000004</v>
      </c>
      <c r="E230" s="210">
        <f t="shared" si="43"/>
        <v>0.85892214407538614</v>
      </c>
      <c r="I230" s="211">
        <v>234.84800000000001</v>
      </c>
      <c r="J230" s="211">
        <v>66.308999999999997</v>
      </c>
      <c r="K230" s="209">
        <f t="shared" si="44"/>
        <v>301.15700000000004</v>
      </c>
      <c r="L230" s="200"/>
      <c r="M230" s="200"/>
      <c r="N230" s="201"/>
      <c r="O230" s="201"/>
      <c r="P230" s="78"/>
    </row>
    <row r="231" spans="1:16" ht="15" customHeight="1">
      <c r="A231" s="47">
        <v>8</v>
      </c>
      <c r="B231" s="464" t="s">
        <v>264</v>
      </c>
      <c r="C231" s="437">
        <v>609.49700000000007</v>
      </c>
      <c r="D231" s="209">
        <v>535.93399999999997</v>
      </c>
      <c r="E231" s="210">
        <f t="shared" si="43"/>
        <v>0.87930539444820877</v>
      </c>
      <c r="I231" s="211">
        <v>377.35599999999999</v>
      </c>
      <c r="J231" s="211">
        <v>158.578</v>
      </c>
      <c r="K231" s="209">
        <f t="shared" si="44"/>
        <v>535.93399999999997</v>
      </c>
      <c r="L231" s="200"/>
      <c r="M231" s="200"/>
      <c r="N231" s="201"/>
      <c r="O231" s="201"/>
      <c r="P231" s="78"/>
    </row>
    <row r="232" spans="1:16" ht="15" customHeight="1">
      <c r="A232" s="47">
        <v>9</v>
      </c>
      <c r="B232" s="60" t="s">
        <v>161</v>
      </c>
      <c r="C232" s="437">
        <v>275.69499999999999</v>
      </c>
      <c r="D232" s="209">
        <v>238.81400000000002</v>
      </c>
      <c r="E232" s="210">
        <f t="shared" si="43"/>
        <v>0.86622535773227671</v>
      </c>
      <c r="I232" s="211">
        <v>203.59700000000001</v>
      </c>
      <c r="J232" s="211">
        <v>35.216999999999999</v>
      </c>
      <c r="K232" s="209">
        <f t="shared" si="44"/>
        <v>238.81400000000002</v>
      </c>
      <c r="L232" s="200"/>
      <c r="M232" s="200"/>
      <c r="N232" s="201"/>
      <c r="O232" s="201"/>
      <c r="P232" s="78"/>
    </row>
    <row r="233" spans="1:16" ht="15" customHeight="1">
      <c r="A233" s="47"/>
      <c r="B233" s="69" t="s">
        <v>33</v>
      </c>
      <c r="C233" s="203">
        <f>SUM(C224:C232)</f>
        <v>4549.3459999999995</v>
      </c>
      <c r="D233" s="203">
        <f>SUM(D224:D232)</f>
        <v>3760.3654000000001</v>
      </c>
      <c r="E233" s="212">
        <f>D233/C233</f>
        <v>0.82657274254365365</v>
      </c>
      <c r="H233" s="8" t="s">
        <v>15</v>
      </c>
      <c r="I233" s="447">
        <f>SUM(I224:I232)</f>
        <v>2646.2674000000002</v>
      </c>
      <c r="J233" s="447">
        <f>SUM(J224:J232)</f>
        <v>1114.098</v>
      </c>
      <c r="K233" s="448">
        <f t="shared" si="44"/>
        <v>3760.3654000000001</v>
      </c>
      <c r="L233" s="180"/>
      <c r="M233" s="200"/>
      <c r="N233" s="201"/>
      <c r="O233" s="201"/>
      <c r="P233" s="78"/>
    </row>
    <row r="234" spans="1:16" ht="14.25" customHeight="1">
      <c r="A234" s="70"/>
      <c r="B234" s="65"/>
      <c r="C234" s="169"/>
      <c r="D234" s="169"/>
      <c r="E234" s="213"/>
      <c r="I234" s="180"/>
      <c r="J234" s="180"/>
      <c r="K234" s="180"/>
      <c r="L234" s="180"/>
      <c r="M234" s="180"/>
      <c r="N234" s="180"/>
      <c r="O234" s="180"/>
      <c r="P234" s="78"/>
    </row>
    <row r="235" spans="1:16" ht="15">
      <c r="A235" s="17" t="s">
        <v>189</v>
      </c>
      <c r="H235" s="53"/>
      <c r="M235" s="180"/>
      <c r="N235" s="180"/>
      <c r="O235" s="180"/>
      <c r="P235" s="78"/>
    </row>
    <row r="236" spans="1:16" ht="6.75" customHeight="1">
      <c r="A236" s="17"/>
    </row>
    <row r="237" spans="1:16" ht="30">
      <c r="A237" s="214" t="s">
        <v>49</v>
      </c>
      <c r="B237" s="214" t="s">
        <v>60</v>
      </c>
      <c r="C237" s="214" t="s">
        <v>61</v>
      </c>
      <c r="D237" s="214" t="s">
        <v>62</v>
      </c>
    </row>
    <row r="238" spans="1:16" ht="18.75" customHeight="1">
      <c r="A238" s="125">
        <f>C253</f>
        <v>136.47999999999999</v>
      </c>
      <c r="B238" s="125">
        <f>D253</f>
        <v>104.19999999999999</v>
      </c>
      <c r="C238" s="215">
        <f>E253</f>
        <v>104.19999999999999</v>
      </c>
      <c r="D238" s="59">
        <f>C238/B238</f>
        <v>1</v>
      </c>
      <c r="L238" s="216"/>
    </row>
    <row r="239" spans="1:16" ht="7.5" customHeight="1">
      <c r="A239" s="17"/>
    </row>
    <row r="240" spans="1:16" s="140" customFormat="1">
      <c r="A240" s="168" t="s">
        <v>63</v>
      </c>
    </row>
    <row r="241" spans="1:17" ht="14.25" customHeight="1">
      <c r="A241" s="17"/>
      <c r="G241" s="217" t="s">
        <v>190</v>
      </c>
    </row>
    <row r="242" spans="1:17" ht="30">
      <c r="A242" s="9" t="s">
        <v>26</v>
      </c>
      <c r="B242" s="9" t="s">
        <v>37</v>
      </c>
      <c r="C242" s="9" t="s">
        <v>49</v>
      </c>
      <c r="D242" s="218" t="s">
        <v>64</v>
      </c>
      <c r="E242" s="218" t="s">
        <v>65</v>
      </c>
      <c r="F242" s="214" t="s">
        <v>66</v>
      </c>
      <c r="G242" s="214" t="s">
        <v>67</v>
      </c>
    </row>
    <row r="243" spans="1:17">
      <c r="A243" s="219">
        <v>1</v>
      </c>
      <c r="B243" s="219">
        <v>2</v>
      </c>
      <c r="C243" s="220">
        <v>3</v>
      </c>
      <c r="D243" s="219">
        <v>4</v>
      </c>
      <c r="E243" s="221">
        <v>5</v>
      </c>
      <c r="F243" s="220">
        <v>6</v>
      </c>
      <c r="G243" s="219">
        <v>7</v>
      </c>
    </row>
    <row r="244" spans="1:17" ht="15" customHeight="1">
      <c r="A244" s="47">
        <v>1</v>
      </c>
      <c r="B244" s="55" t="s">
        <v>153</v>
      </c>
      <c r="C244" s="222">
        <v>11.7</v>
      </c>
      <c r="D244" s="223">
        <v>8.93</v>
      </c>
      <c r="E244" s="224">
        <v>8.93</v>
      </c>
      <c r="F244" s="125">
        <f t="shared" ref="F244:F252" si="45">D244-E244</f>
        <v>0</v>
      </c>
      <c r="G244" s="59">
        <f t="shared" ref="G244:G253" si="46">E244/D244</f>
        <v>1</v>
      </c>
      <c r="I244" s="201"/>
      <c r="J244" s="201"/>
      <c r="K244" s="201"/>
      <c r="L244" s="200"/>
      <c r="M244" s="170"/>
      <c r="Q244" s="45"/>
    </row>
    <row r="245" spans="1:17" ht="15" customHeight="1">
      <c r="A245" s="47">
        <v>2</v>
      </c>
      <c r="B245" s="55" t="s">
        <v>154</v>
      </c>
      <c r="C245" s="222">
        <v>20.5</v>
      </c>
      <c r="D245" s="223">
        <v>15.65</v>
      </c>
      <c r="E245" s="224">
        <v>15.65</v>
      </c>
      <c r="F245" s="125">
        <f t="shared" si="45"/>
        <v>0</v>
      </c>
      <c r="G245" s="59">
        <f t="shared" si="46"/>
        <v>1</v>
      </c>
      <c r="I245" s="201"/>
      <c r="J245" s="201"/>
      <c r="K245" s="201"/>
      <c r="L245" s="200"/>
      <c r="M245" s="200"/>
      <c r="N245" s="201"/>
      <c r="O245" s="225"/>
      <c r="P245" s="226"/>
      <c r="Q245" s="45"/>
    </row>
    <row r="246" spans="1:17" ht="15" customHeight="1">
      <c r="A246" s="47">
        <v>3</v>
      </c>
      <c r="B246" s="55" t="s">
        <v>155</v>
      </c>
      <c r="C246" s="222">
        <v>18.329999999999998</v>
      </c>
      <c r="D246" s="223">
        <v>13.99</v>
      </c>
      <c r="E246" s="224">
        <v>13.99</v>
      </c>
      <c r="F246" s="125">
        <f t="shared" si="45"/>
        <v>0</v>
      </c>
      <c r="G246" s="59">
        <f t="shared" si="46"/>
        <v>1</v>
      </c>
      <c r="I246" s="201"/>
      <c r="J246" s="201"/>
      <c r="K246" s="201"/>
      <c r="L246" s="200"/>
      <c r="M246" s="200"/>
      <c r="N246" s="201"/>
      <c r="O246" s="225"/>
      <c r="P246" s="226"/>
      <c r="Q246" s="45"/>
    </row>
    <row r="247" spans="1:17" ht="15" customHeight="1">
      <c r="A247" s="47">
        <v>4</v>
      </c>
      <c r="B247" s="55" t="s">
        <v>156</v>
      </c>
      <c r="C247" s="222">
        <v>11.58</v>
      </c>
      <c r="D247" s="223">
        <v>8.84</v>
      </c>
      <c r="E247" s="224">
        <v>8.84</v>
      </c>
      <c r="F247" s="125">
        <f t="shared" si="45"/>
        <v>0</v>
      </c>
      <c r="G247" s="59">
        <f t="shared" si="46"/>
        <v>1</v>
      </c>
      <c r="I247" s="201"/>
      <c r="J247" s="201"/>
      <c r="K247" s="201"/>
      <c r="L247" s="200"/>
      <c r="M247" s="200"/>
      <c r="N247" s="201"/>
      <c r="O247" s="225"/>
      <c r="P247" s="226"/>
      <c r="Q247" s="45"/>
    </row>
    <row r="248" spans="1:17" ht="15" customHeight="1">
      <c r="A248" s="47">
        <v>5</v>
      </c>
      <c r="B248" s="55" t="s">
        <v>157</v>
      </c>
      <c r="C248" s="222">
        <v>10.94</v>
      </c>
      <c r="D248" s="223">
        <v>8.35</v>
      </c>
      <c r="E248" s="224">
        <v>8.35</v>
      </c>
      <c r="F248" s="125">
        <f t="shared" si="45"/>
        <v>0</v>
      </c>
      <c r="G248" s="59">
        <f t="shared" si="46"/>
        <v>1</v>
      </c>
      <c r="I248" s="201"/>
      <c r="J248" s="201"/>
      <c r="K248" s="201"/>
      <c r="L248" s="200"/>
      <c r="M248" s="200"/>
      <c r="N248" s="201"/>
      <c r="O248" s="225"/>
      <c r="P248" s="226"/>
      <c r="Q248" s="45"/>
    </row>
    <row r="249" spans="1:17" ht="15" customHeight="1">
      <c r="A249" s="47">
        <v>6</v>
      </c>
      <c r="B249" s="55" t="s">
        <v>158</v>
      </c>
      <c r="C249" s="222">
        <v>24.16</v>
      </c>
      <c r="D249" s="223">
        <v>18.45</v>
      </c>
      <c r="E249" s="224">
        <v>18.45</v>
      </c>
      <c r="F249" s="125">
        <f t="shared" si="45"/>
        <v>0</v>
      </c>
      <c r="G249" s="59">
        <f t="shared" si="46"/>
        <v>1</v>
      </c>
      <c r="I249" s="201"/>
      <c r="J249" s="201"/>
      <c r="K249" s="201"/>
      <c r="L249" s="200"/>
      <c r="M249" s="200"/>
      <c r="N249" s="201"/>
      <c r="O249" s="225"/>
      <c r="P249" s="226"/>
      <c r="Q249" s="45"/>
    </row>
    <row r="250" spans="1:17" ht="15" customHeight="1">
      <c r="A250" s="47">
        <v>7</v>
      </c>
      <c r="B250" s="55" t="s">
        <v>159</v>
      </c>
      <c r="C250" s="222">
        <v>10.29</v>
      </c>
      <c r="D250" s="223">
        <v>7.86</v>
      </c>
      <c r="E250" s="224">
        <v>7.86</v>
      </c>
      <c r="F250" s="125">
        <f t="shared" si="45"/>
        <v>0</v>
      </c>
      <c r="G250" s="59">
        <f t="shared" si="46"/>
        <v>1</v>
      </c>
      <c r="I250" s="201"/>
      <c r="J250" s="201"/>
      <c r="K250" s="201"/>
      <c r="L250" s="200"/>
      <c r="M250" s="200"/>
      <c r="N250" s="201"/>
      <c r="O250" s="227"/>
      <c r="P250" s="226"/>
      <c r="Q250" s="45"/>
    </row>
    <row r="251" spans="1:17" ht="15" customHeight="1">
      <c r="A251" s="47">
        <v>8</v>
      </c>
      <c r="B251" s="464" t="s">
        <v>264</v>
      </c>
      <c r="C251" s="222">
        <v>19.53</v>
      </c>
      <c r="D251" s="223">
        <v>14.91</v>
      </c>
      <c r="E251" s="224">
        <v>14.91</v>
      </c>
      <c r="F251" s="125">
        <f t="shared" si="45"/>
        <v>0</v>
      </c>
      <c r="G251" s="59">
        <f t="shared" si="46"/>
        <v>1</v>
      </c>
      <c r="I251" s="201"/>
      <c r="J251" s="201"/>
      <c r="K251" s="201"/>
      <c r="L251" s="200"/>
      <c r="M251" s="200"/>
      <c r="N251" s="201"/>
      <c r="O251" s="227"/>
      <c r="P251" s="226"/>
      <c r="Q251" s="45"/>
    </row>
    <row r="252" spans="1:17" ht="15" customHeight="1">
      <c r="A252" s="47">
        <v>9</v>
      </c>
      <c r="B252" s="60" t="s">
        <v>161</v>
      </c>
      <c r="C252" s="222">
        <v>9.4499999999999993</v>
      </c>
      <c r="D252" s="223">
        <v>7.22</v>
      </c>
      <c r="E252" s="224">
        <v>7.22</v>
      </c>
      <c r="F252" s="125">
        <f t="shared" si="45"/>
        <v>0</v>
      </c>
      <c r="G252" s="59">
        <f t="shared" si="46"/>
        <v>1</v>
      </c>
      <c r="I252" s="201"/>
      <c r="J252" s="201"/>
      <c r="K252" s="201"/>
      <c r="L252" s="200"/>
      <c r="M252" s="200"/>
      <c r="N252" s="201"/>
      <c r="O252" s="225"/>
      <c r="P252" s="226"/>
      <c r="Q252" s="45"/>
    </row>
    <row r="253" spans="1:17" ht="15" customHeight="1">
      <c r="A253" s="47"/>
      <c r="B253" s="69" t="s">
        <v>33</v>
      </c>
      <c r="C253" s="203">
        <f>SUM(C244:C252)</f>
        <v>136.47999999999999</v>
      </c>
      <c r="D253" s="203">
        <f>SUM(D244:D252)</f>
        <v>104.19999999999999</v>
      </c>
      <c r="E253" s="203">
        <f>SUM(E244:E252)</f>
        <v>104.19999999999999</v>
      </c>
      <c r="F253" s="125">
        <f>SUM(F244:F252)</f>
        <v>0</v>
      </c>
      <c r="G253" s="59">
        <f t="shared" si="46"/>
        <v>1</v>
      </c>
      <c r="I253" s="180"/>
      <c r="J253" s="180"/>
      <c r="K253" s="180"/>
      <c r="L253" s="180"/>
      <c r="M253" s="200"/>
      <c r="N253" s="201"/>
      <c r="O253" s="225"/>
      <c r="P253" s="226"/>
    </row>
    <row r="254" spans="1:17" ht="15">
      <c r="A254" s="17" t="s">
        <v>68</v>
      </c>
      <c r="M254" s="180"/>
      <c r="N254" s="180"/>
      <c r="O254" s="180"/>
      <c r="P254" s="78"/>
    </row>
    <row r="255" spans="1:17" ht="11.25" customHeight="1">
      <c r="A255" s="89"/>
      <c r="B255" s="89"/>
      <c r="C255" s="135"/>
      <c r="D255" s="89"/>
      <c r="E255" s="89"/>
      <c r="F255" s="89"/>
      <c r="G255" s="89"/>
    </row>
    <row r="256" spans="1:17">
      <c r="A256" s="132" t="s">
        <v>69</v>
      </c>
      <c r="B256" s="133"/>
      <c r="C256" s="133"/>
      <c r="D256" s="133"/>
      <c r="E256" s="134"/>
      <c r="F256" s="133"/>
    </row>
    <row r="257" spans="1:17" ht="15" customHeight="1">
      <c r="A257" s="133"/>
      <c r="B257" s="133"/>
      <c r="C257" s="133"/>
      <c r="D257" s="133"/>
      <c r="E257" s="134"/>
      <c r="F257" s="133"/>
    </row>
    <row r="258" spans="1:17" ht="11.25" customHeight="1">
      <c r="A258" s="17" t="s">
        <v>289</v>
      </c>
      <c r="B258" s="228"/>
      <c r="C258" s="135"/>
      <c r="D258" s="89"/>
      <c r="E258" s="89"/>
      <c r="F258" s="89"/>
      <c r="G258" s="89"/>
    </row>
    <row r="259" spans="1:17">
      <c r="A259" s="89"/>
      <c r="B259" s="89"/>
      <c r="C259" s="89"/>
      <c r="D259" s="89"/>
      <c r="E259" s="89" t="s">
        <v>70</v>
      </c>
    </row>
    <row r="260" spans="1:17" ht="46.5" customHeight="1">
      <c r="A260" s="4" t="s">
        <v>45</v>
      </c>
      <c r="B260" s="4" t="s">
        <v>46</v>
      </c>
      <c r="C260" s="5" t="s">
        <v>240</v>
      </c>
      <c r="D260" s="5" t="s">
        <v>275</v>
      </c>
      <c r="E260" s="5" t="s">
        <v>241</v>
      </c>
      <c r="F260" s="6"/>
      <c r="G260" s="7"/>
      <c r="I260" s="588" t="s">
        <v>49</v>
      </c>
      <c r="J260" s="588"/>
      <c r="K260" s="588"/>
    </row>
    <row r="261" spans="1:17" s="140" customFormat="1" ht="14.25" customHeight="1">
      <c r="A261" s="137">
        <v>1</v>
      </c>
      <c r="B261" s="137">
        <v>2</v>
      </c>
      <c r="C261" s="138">
        <v>3</v>
      </c>
      <c r="D261" s="138">
        <v>4</v>
      </c>
      <c r="E261" s="138">
        <v>5</v>
      </c>
      <c r="F261" s="139"/>
      <c r="G261" s="139"/>
      <c r="I261" s="140" t="s">
        <v>71</v>
      </c>
      <c r="J261" s="140" t="s">
        <v>40</v>
      </c>
      <c r="K261" s="140" t="s">
        <v>11</v>
      </c>
      <c r="M261" s="140" t="s">
        <v>149</v>
      </c>
      <c r="N261" s="140" t="s">
        <v>150</v>
      </c>
    </row>
    <row r="262" spans="1:17" s="140" customFormat="1">
      <c r="A262" s="148">
        <v>1</v>
      </c>
      <c r="B262" s="229" t="s">
        <v>153</v>
      </c>
      <c r="C262" s="230">
        <v>185.37</v>
      </c>
      <c r="D262" s="522">
        <v>52.03</v>
      </c>
      <c r="E262" s="232">
        <f t="shared" ref="E262:E271" si="47">D262/C262</f>
        <v>0.2806818794842747</v>
      </c>
      <c r="F262" s="233"/>
      <c r="G262" s="234"/>
      <c r="H262" s="235"/>
      <c r="I262" s="236">
        <v>111.28999999999999</v>
      </c>
      <c r="J262" s="236">
        <v>74.080000000000013</v>
      </c>
      <c r="K262" s="237">
        <f>I262+J262</f>
        <v>185.37</v>
      </c>
      <c r="L262" s="238"/>
      <c r="M262" s="237">
        <v>26.3</v>
      </c>
      <c r="N262" s="237">
        <v>25.73</v>
      </c>
      <c r="O262" s="237">
        <f>M262+N262</f>
        <v>52.03</v>
      </c>
      <c r="Q262" s="239"/>
    </row>
    <row r="263" spans="1:17" s="140" customFormat="1">
      <c r="A263" s="148">
        <v>2</v>
      </c>
      <c r="B263" s="229" t="s">
        <v>154</v>
      </c>
      <c r="C263" s="230">
        <v>261.52999999999997</v>
      </c>
      <c r="D263" s="522">
        <v>71.78</v>
      </c>
      <c r="E263" s="232">
        <f t="shared" si="47"/>
        <v>0.27446182082361492</v>
      </c>
      <c r="F263" s="233"/>
      <c r="G263" s="234"/>
      <c r="H263" s="235"/>
      <c r="I263" s="236">
        <v>171.60999999999999</v>
      </c>
      <c r="J263" s="236">
        <v>89.92</v>
      </c>
      <c r="K263" s="237">
        <f t="shared" ref="K263:K270" si="48">I263+J263</f>
        <v>261.52999999999997</v>
      </c>
      <c r="L263" s="238"/>
      <c r="M263" s="237">
        <v>40.549999999999997</v>
      </c>
      <c r="N263" s="237">
        <v>31.23</v>
      </c>
      <c r="O263" s="237">
        <f t="shared" ref="O263:O270" si="49">M263+N263</f>
        <v>71.78</v>
      </c>
      <c r="P263" s="239"/>
      <c r="Q263" s="239"/>
    </row>
    <row r="264" spans="1:17" s="140" customFormat="1">
      <c r="A264" s="148">
        <v>3</v>
      </c>
      <c r="B264" s="229" t="s">
        <v>155</v>
      </c>
      <c r="C264" s="230">
        <v>275.43</v>
      </c>
      <c r="D264" s="522">
        <v>76.900000000000006</v>
      </c>
      <c r="E264" s="232">
        <f t="shared" si="47"/>
        <v>0.27919979668155248</v>
      </c>
      <c r="F264" s="233"/>
      <c r="G264" s="234"/>
      <c r="H264" s="235"/>
      <c r="I264" s="236">
        <v>169.1</v>
      </c>
      <c r="J264" s="236">
        <v>106.33</v>
      </c>
      <c r="K264" s="237">
        <f t="shared" si="48"/>
        <v>275.43</v>
      </c>
      <c r="L264" s="238"/>
      <c r="M264" s="237">
        <v>39.97</v>
      </c>
      <c r="N264" s="237">
        <v>36.93</v>
      </c>
      <c r="O264" s="237">
        <f t="shared" si="49"/>
        <v>76.900000000000006</v>
      </c>
      <c r="P264" s="239"/>
      <c r="Q264" s="239"/>
    </row>
    <row r="265" spans="1:17" s="140" customFormat="1">
      <c r="A265" s="148">
        <v>4</v>
      </c>
      <c r="B265" s="229" t="s">
        <v>156</v>
      </c>
      <c r="C265" s="230">
        <v>154.48999999999998</v>
      </c>
      <c r="D265" s="522">
        <v>42.15</v>
      </c>
      <c r="E265" s="232">
        <f t="shared" si="47"/>
        <v>0.27283319308693121</v>
      </c>
      <c r="F265" s="233"/>
      <c r="G265" s="234"/>
      <c r="H265" s="235"/>
      <c r="I265" s="236">
        <v>103.69999999999999</v>
      </c>
      <c r="J265" s="236">
        <v>50.79</v>
      </c>
      <c r="K265" s="237">
        <f t="shared" si="48"/>
        <v>154.48999999999998</v>
      </c>
      <c r="L265" s="238"/>
      <c r="M265" s="237">
        <v>24.51</v>
      </c>
      <c r="N265" s="237">
        <v>17.639999999999997</v>
      </c>
      <c r="O265" s="237">
        <f t="shared" si="49"/>
        <v>42.15</v>
      </c>
      <c r="P265" s="239"/>
      <c r="Q265" s="239"/>
    </row>
    <row r="266" spans="1:17" s="140" customFormat="1">
      <c r="A266" s="148">
        <v>5</v>
      </c>
      <c r="B266" s="229" t="s">
        <v>157</v>
      </c>
      <c r="C266" s="230">
        <v>169.17000000000002</v>
      </c>
      <c r="D266" s="522">
        <v>44.49</v>
      </c>
      <c r="E266" s="232">
        <f t="shared" si="47"/>
        <v>0.2629898918247916</v>
      </c>
      <c r="F266" s="233"/>
      <c r="G266" s="234"/>
      <c r="H266" s="235"/>
      <c r="I266" s="236">
        <v>128.42000000000002</v>
      </c>
      <c r="J266" s="236">
        <v>40.75</v>
      </c>
      <c r="K266" s="237">
        <f t="shared" si="48"/>
        <v>169.17000000000002</v>
      </c>
      <c r="L266" s="238"/>
      <c r="M266" s="237">
        <v>30.340000000000003</v>
      </c>
      <c r="N266" s="237">
        <v>14.15</v>
      </c>
      <c r="O266" s="237">
        <f t="shared" si="49"/>
        <v>44.49</v>
      </c>
      <c r="P266" s="239"/>
      <c r="Q266" s="239"/>
    </row>
    <row r="267" spans="1:17" s="140" customFormat="1">
      <c r="A267" s="148">
        <v>6</v>
      </c>
      <c r="B267" s="229" t="s">
        <v>158</v>
      </c>
      <c r="C267" s="230">
        <v>325.12</v>
      </c>
      <c r="D267" s="522">
        <v>82.43</v>
      </c>
      <c r="E267" s="232">
        <f t="shared" si="47"/>
        <v>0.25353715551181105</v>
      </c>
      <c r="F267" s="233"/>
      <c r="G267" s="234"/>
      <c r="H267" s="235"/>
      <c r="I267" s="236">
        <v>274.7</v>
      </c>
      <c r="J267" s="236">
        <v>50.42</v>
      </c>
      <c r="K267" s="237">
        <f t="shared" si="48"/>
        <v>325.12</v>
      </c>
      <c r="L267" s="238"/>
      <c r="M267" s="237">
        <v>64.92</v>
      </c>
      <c r="N267" s="237">
        <v>17.510000000000002</v>
      </c>
      <c r="O267" s="237">
        <f t="shared" si="49"/>
        <v>82.43</v>
      </c>
      <c r="P267" s="239"/>
      <c r="Q267" s="239"/>
    </row>
    <row r="268" spans="1:17" s="140" customFormat="1">
      <c r="A268" s="148">
        <v>7</v>
      </c>
      <c r="B268" s="229" t="s">
        <v>159</v>
      </c>
      <c r="C268" s="230">
        <v>143.35</v>
      </c>
      <c r="D268" s="522">
        <v>37.47</v>
      </c>
      <c r="E268" s="232">
        <f t="shared" si="47"/>
        <v>0.26138821067317752</v>
      </c>
      <c r="F268" s="233"/>
      <c r="G268" s="234"/>
      <c r="H268" s="235"/>
      <c r="I268" s="236">
        <v>110.97</v>
      </c>
      <c r="J268" s="236">
        <v>32.379999999999995</v>
      </c>
      <c r="K268" s="237">
        <f t="shared" si="48"/>
        <v>143.35</v>
      </c>
      <c r="L268" s="238"/>
      <c r="M268" s="237">
        <v>26.22</v>
      </c>
      <c r="N268" s="237">
        <v>11.25</v>
      </c>
      <c r="O268" s="237">
        <f t="shared" si="49"/>
        <v>37.47</v>
      </c>
      <c r="P268" s="239"/>
      <c r="Q268" s="239"/>
    </row>
    <row r="269" spans="1:17" s="140" customFormat="1">
      <c r="A269" s="148">
        <v>8</v>
      </c>
      <c r="B269" s="464" t="s">
        <v>264</v>
      </c>
      <c r="C269" s="230">
        <v>248.60000000000002</v>
      </c>
      <c r="D269" s="522">
        <v>66.16</v>
      </c>
      <c r="E269" s="232">
        <f t="shared" si="47"/>
        <v>0.26613032984714396</v>
      </c>
      <c r="F269" s="233"/>
      <c r="G269" s="234"/>
      <c r="H269" s="235"/>
      <c r="I269" s="236">
        <v>181.92000000000002</v>
      </c>
      <c r="J269" s="236">
        <v>66.680000000000007</v>
      </c>
      <c r="K269" s="237">
        <f t="shared" si="48"/>
        <v>248.60000000000002</v>
      </c>
      <c r="L269" s="238"/>
      <c r="M269" s="237">
        <v>43.01</v>
      </c>
      <c r="N269" s="237">
        <v>23.15</v>
      </c>
      <c r="O269" s="237">
        <f t="shared" si="49"/>
        <v>66.16</v>
      </c>
      <c r="P269" s="239"/>
      <c r="Q269" s="239"/>
    </row>
    <row r="270" spans="1:17" s="140" customFormat="1">
      <c r="A270" s="148">
        <v>9</v>
      </c>
      <c r="B270" s="240" t="s">
        <v>161</v>
      </c>
      <c r="C270" s="230">
        <v>114.54</v>
      </c>
      <c r="D270" s="522">
        <v>29.259999999999998</v>
      </c>
      <c r="E270" s="232">
        <f t="shared" si="47"/>
        <v>0.2554566090448751</v>
      </c>
      <c r="F270" s="233"/>
      <c r="G270" s="234"/>
      <c r="H270" s="235"/>
      <c r="I270" s="236">
        <v>94.84</v>
      </c>
      <c r="J270" s="236">
        <v>19.7</v>
      </c>
      <c r="K270" s="237">
        <f t="shared" si="48"/>
        <v>114.54</v>
      </c>
      <c r="L270" s="238"/>
      <c r="M270" s="237">
        <v>22.41</v>
      </c>
      <c r="N270" s="237">
        <v>6.85</v>
      </c>
      <c r="O270" s="237">
        <f t="shared" si="49"/>
        <v>29.259999999999998</v>
      </c>
      <c r="P270" s="239"/>
      <c r="Q270" s="239"/>
    </row>
    <row r="271" spans="1:17" s="140" customFormat="1">
      <c r="A271" s="148"/>
      <c r="B271" s="177" t="s">
        <v>33</v>
      </c>
      <c r="C271" s="163">
        <f>SUM(C262:C270)</f>
        <v>1877.6</v>
      </c>
      <c r="D271" s="494">
        <f>SUM(D262:D270)</f>
        <v>502.66999999999996</v>
      </c>
      <c r="E271" s="241">
        <f t="shared" si="47"/>
        <v>0.26771942905837237</v>
      </c>
      <c r="F271" s="242"/>
      <c r="G271" s="243"/>
      <c r="I271" s="244">
        <f>SUM(I262:I270)</f>
        <v>1346.5500000000002</v>
      </c>
      <c r="J271" s="244">
        <f>SUM(J262:J270)</f>
        <v>531.05000000000007</v>
      </c>
      <c r="K271" s="244">
        <f t="shared" ref="K271" si="50">SUM(K262:K270)</f>
        <v>1877.6</v>
      </c>
      <c r="L271" s="166"/>
      <c r="M271" s="244">
        <f>SUM(M262:M270)</f>
        <v>318.23</v>
      </c>
      <c r="N271" s="244">
        <f>SUM(N262:N270)</f>
        <v>184.44</v>
      </c>
      <c r="O271" s="244">
        <f t="shared" ref="O271" si="51">SUM(O262:O270)</f>
        <v>502.66999999999996</v>
      </c>
      <c r="P271" s="239"/>
      <c r="Q271" s="239"/>
    </row>
    <row r="272" spans="1:17">
      <c r="A272" s="246"/>
      <c r="B272" s="186"/>
      <c r="C272" s="247"/>
      <c r="D272" s="247"/>
      <c r="E272" s="248"/>
      <c r="F272" s="189"/>
      <c r="G272" s="249"/>
      <c r="P272" s="78"/>
    </row>
    <row r="273" spans="1:21">
      <c r="A273" s="17" t="s">
        <v>293</v>
      </c>
      <c r="B273" s="89"/>
      <c r="C273" s="135"/>
      <c r="D273" s="89"/>
      <c r="E273" s="89"/>
      <c r="F273" s="89"/>
      <c r="G273" s="249"/>
    </row>
    <row r="274" spans="1:21">
      <c r="A274" s="89"/>
      <c r="B274" s="89"/>
      <c r="C274" s="89"/>
      <c r="D274" s="89"/>
      <c r="E274" s="89" t="s">
        <v>70</v>
      </c>
    </row>
    <row r="275" spans="1:21" ht="51" customHeight="1">
      <c r="A275" s="4" t="s">
        <v>45</v>
      </c>
      <c r="B275" s="4" t="s">
        <v>46</v>
      </c>
      <c r="C275" s="5" t="s">
        <v>240</v>
      </c>
      <c r="D275" s="5" t="s">
        <v>276</v>
      </c>
      <c r="E275" s="5" t="s">
        <v>239</v>
      </c>
      <c r="F275" s="6"/>
      <c r="G275" s="7"/>
      <c r="I275" s="588" t="s">
        <v>112</v>
      </c>
      <c r="J275" s="588"/>
      <c r="K275" s="588"/>
    </row>
    <row r="276" spans="1:21" s="140" customFormat="1">
      <c r="A276" s="137">
        <v>1</v>
      </c>
      <c r="B276" s="137">
        <v>2</v>
      </c>
      <c r="C276" s="138">
        <v>3</v>
      </c>
      <c r="D276" s="138">
        <v>4</v>
      </c>
      <c r="E276" s="138">
        <v>5</v>
      </c>
      <c r="F276" s="139"/>
      <c r="G276" s="139"/>
      <c r="I276" s="250" t="s">
        <v>39</v>
      </c>
      <c r="J276" s="250" t="s">
        <v>162</v>
      </c>
      <c r="K276" s="250" t="s">
        <v>11</v>
      </c>
    </row>
    <row r="277" spans="1:21" s="140" customFormat="1" ht="12.75" customHeight="1">
      <c r="A277" s="148">
        <v>1</v>
      </c>
      <c r="B277" s="229" t="s">
        <v>153</v>
      </c>
      <c r="C277" s="230">
        <v>185.37</v>
      </c>
      <c r="D277" s="230">
        <v>111.78</v>
      </c>
      <c r="E277" s="251">
        <f t="shared" ref="E277:E285" si="52">D277/C277</f>
        <v>0.60301019582456705</v>
      </c>
      <c r="F277" s="242"/>
      <c r="G277" s="243"/>
      <c r="I277" s="236">
        <v>72.78</v>
      </c>
      <c r="J277" s="236">
        <v>39</v>
      </c>
      <c r="K277" s="236">
        <f>SUM(I277:J277)</f>
        <v>111.78</v>
      </c>
      <c r="L277" s="252"/>
      <c r="N277" s="252"/>
      <c r="O277" s="252"/>
      <c r="Q277" s="239"/>
      <c r="S277" s="239"/>
      <c r="T277" s="239" t="e">
        <f>#REF!/100000</f>
        <v>#REF!</v>
      </c>
      <c r="U277" s="239"/>
    </row>
    <row r="278" spans="1:21" s="140" customFormat="1" ht="12.75" customHeight="1">
      <c r="A278" s="148">
        <v>2</v>
      </c>
      <c r="B278" s="229" t="s">
        <v>154</v>
      </c>
      <c r="C278" s="230">
        <v>261.52999999999997</v>
      </c>
      <c r="D278" s="230">
        <v>109.87999999999997</v>
      </c>
      <c r="E278" s="251">
        <f t="shared" si="52"/>
        <v>0.42014300462662019</v>
      </c>
      <c r="F278" s="242"/>
      <c r="G278" s="243"/>
      <c r="I278" s="236">
        <v>74.879999999999967</v>
      </c>
      <c r="J278" s="236">
        <v>35</v>
      </c>
      <c r="K278" s="236">
        <f t="shared" ref="K278:K286" si="53">SUM(I278:J278)</f>
        <v>109.87999999999997</v>
      </c>
      <c r="L278" s="252"/>
      <c r="N278" s="252"/>
      <c r="O278" s="252"/>
      <c r="P278" s="253"/>
      <c r="Q278" s="239"/>
      <c r="S278" s="239"/>
      <c r="T278" s="239" t="e">
        <f>#REF!/100000</f>
        <v>#REF!</v>
      </c>
      <c r="U278" s="239"/>
    </row>
    <row r="279" spans="1:21" s="140" customFormat="1" ht="12.75" customHeight="1">
      <c r="A279" s="148">
        <v>3</v>
      </c>
      <c r="B279" s="229" t="s">
        <v>155</v>
      </c>
      <c r="C279" s="230">
        <v>275.43</v>
      </c>
      <c r="D279" s="230">
        <v>121.22000000000003</v>
      </c>
      <c r="E279" s="251">
        <f t="shared" si="52"/>
        <v>0.44011182514613523</v>
      </c>
      <c r="F279" s="242"/>
      <c r="G279" s="243"/>
      <c r="I279" s="236">
        <v>78.080000000000013</v>
      </c>
      <c r="J279" s="236">
        <v>43.140000000000015</v>
      </c>
      <c r="K279" s="236">
        <f t="shared" si="53"/>
        <v>121.22000000000003</v>
      </c>
      <c r="L279" s="252"/>
      <c r="N279" s="252"/>
      <c r="O279" s="252"/>
      <c r="P279" s="253"/>
      <c r="Q279" s="239"/>
      <c r="S279" s="239"/>
      <c r="T279" s="239" t="e">
        <f>#REF!/100000</f>
        <v>#REF!</v>
      </c>
      <c r="U279" s="239"/>
    </row>
    <row r="280" spans="1:21" s="140" customFormat="1" ht="12.75" customHeight="1">
      <c r="A280" s="148">
        <v>4</v>
      </c>
      <c r="B280" s="229" t="s">
        <v>156</v>
      </c>
      <c r="C280" s="230">
        <v>154.48999999999998</v>
      </c>
      <c r="D280" s="230">
        <v>79</v>
      </c>
      <c r="E280" s="251">
        <f t="shared" si="52"/>
        <v>0.51135995857337047</v>
      </c>
      <c r="F280" s="242"/>
      <c r="G280" s="243"/>
      <c r="I280" s="236">
        <v>51.220000000000006</v>
      </c>
      <c r="J280" s="236">
        <v>27.78</v>
      </c>
      <c r="K280" s="236">
        <f t="shared" si="53"/>
        <v>79</v>
      </c>
      <c r="L280" s="252"/>
      <c r="N280" s="252"/>
      <c r="O280" s="252"/>
      <c r="P280" s="253"/>
      <c r="Q280" s="239"/>
      <c r="S280" s="239"/>
      <c r="T280" s="239" t="e">
        <f>#REF!/100000</f>
        <v>#REF!</v>
      </c>
      <c r="U280" s="239"/>
    </row>
    <row r="281" spans="1:21" s="140" customFormat="1" ht="12.75" customHeight="1">
      <c r="A281" s="148">
        <v>5</v>
      </c>
      <c r="B281" s="229" t="s">
        <v>157</v>
      </c>
      <c r="C281" s="230">
        <v>169.17000000000002</v>
      </c>
      <c r="D281" s="230">
        <v>58.99</v>
      </c>
      <c r="E281" s="251">
        <f t="shared" si="52"/>
        <v>0.34870248862091385</v>
      </c>
      <c r="F281" s="242"/>
      <c r="G281" s="243"/>
      <c r="I281" s="236">
        <v>41.740000000000009</v>
      </c>
      <c r="J281" s="236">
        <v>17.249999999999993</v>
      </c>
      <c r="K281" s="236">
        <f t="shared" si="53"/>
        <v>58.99</v>
      </c>
      <c r="L281" s="252"/>
      <c r="N281" s="252"/>
      <c r="O281" s="252"/>
      <c r="P281" s="253"/>
      <c r="Q281" s="239"/>
      <c r="S281" s="239"/>
      <c r="T281" s="239" t="e">
        <f>#REF!/100000</f>
        <v>#REF!</v>
      </c>
      <c r="U281" s="239"/>
    </row>
    <row r="282" spans="1:21" s="140" customFormat="1" ht="12.75" customHeight="1">
      <c r="A282" s="148">
        <v>6</v>
      </c>
      <c r="B282" s="229" t="s">
        <v>158</v>
      </c>
      <c r="C282" s="230">
        <v>325.12</v>
      </c>
      <c r="D282" s="230">
        <v>109.94000000000001</v>
      </c>
      <c r="E282" s="251">
        <f t="shared" si="52"/>
        <v>0.33815206692913391</v>
      </c>
      <c r="F282" s="242"/>
      <c r="G282" s="243"/>
      <c r="I282" s="236">
        <v>88.240000000000009</v>
      </c>
      <c r="J282" s="236">
        <v>21.700000000000003</v>
      </c>
      <c r="K282" s="236">
        <f t="shared" si="53"/>
        <v>109.94000000000001</v>
      </c>
      <c r="L282" s="252"/>
      <c r="N282" s="252"/>
      <c r="O282" s="252"/>
      <c r="P282" s="253"/>
      <c r="Q282" s="239"/>
      <c r="S282" s="239"/>
      <c r="T282" s="239" t="e">
        <f>#REF!/100000</f>
        <v>#REF!</v>
      </c>
      <c r="U282" s="239"/>
    </row>
    <row r="283" spans="1:21" s="140" customFormat="1" ht="12.75" customHeight="1">
      <c r="A283" s="148">
        <v>7</v>
      </c>
      <c r="B283" s="229" t="s">
        <v>159</v>
      </c>
      <c r="C283" s="230">
        <v>143.35</v>
      </c>
      <c r="D283" s="230">
        <v>53.129999999999995</v>
      </c>
      <c r="E283" s="251">
        <f t="shared" si="52"/>
        <v>0.37063132193930937</v>
      </c>
      <c r="F283" s="242"/>
      <c r="G283" s="243"/>
      <c r="I283" s="236">
        <v>37.589999999999996</v>
      </c>
      <c r="J283" s="236">
        <v>15.54</v>
      </c>
      <c r="K283" s="236">
        <f t="shared" si="53"/>
        <v>53.129999999999995</v>
      </c>
      <c r="L283" s="252"/>
      <c r="N283" s="252"/>
      <c r="O283" s="252"/>
      <c r="P283" s="253"/>
      <c r="Q283" s="239"/>
      <c r="T283" s="239" t="e">
        <f>#REF!/100000</f>
        <v>#REF!</v>
      </c>
      <c r="U283" s="239"/>
    </row>
    <row r="284" spans="1:21" s="140" customFormat="1" ht="12.75" customHeight="1">
      <c r="A284" s="148">
        <v>8</v>
      </c>
      <c r="B284" s="464" t="s">
        <v>264</v>
      </c>
      <c r="C284" s="230">
        <v>248.60000000000002</v>
      </c>
      <c r="D284" s="230">
        <v>97.730000000000018</v>
      </c>
      <c r="E284" s="251">
        <f t="shared" si="52"/>
        <v>0.39312148028962191</v>
      </c>
      <c r="F284" s="242"/>
      <c r="G284" s="243"/>
      <c r="I284" s="236">
        <v>64.820000000000022</v>
      </c>
      <c r="J284" s="236">
        <v>32.909999999999997</v>
      </c>
      <c r="K284" s="236">
        <f t="shared" si="53"/>
        <v>97.730000000000018</v>
      </c>
      <c r="L284" s="252"/>
      <c r="N284" s="252"/>
      <c r="O284" s="252"/>
      <c r="P284" s="253"/>
      <c r="Q284" s="239"/>
      <c r="T284" s="239" t="e">
        <f>#REF!/100000</f>
        <v>#REF!</v>
      </c>
      <c r="U284" s="239"/>
    </row>
    <row r="285" spans="1:21" s="140" customFormat="1" ht="12.75" customHeight="1">
      <c r="A285" s="148">
        <v>9</v>
      </c>
      <c r="B285" s="240" t="s">
        <v>161</v>
      </c>
      <c r="C285" s="230">
        <v>114.54</v>
      </c>
      <c r="D285" s="230">
        <v>42.52000000000001</v>
      </c>
      <c r="E285" s="251">
        <f t="shared" si="52"/>
        <v>0.37122402654094644</v>
      </c>
      <c r="F285" s="242"/>
      <c r="G285" s="243" t="s">
        <v>15</v>
      </c>
      <c r="I285" s="236">
        <v>30.940000000000012</v>
      </c>
      <c r="J285" s="236">
        <v>11.579999999999995</v>
      </c>
      <c r="K285" s="236">
        <f t="shared" si="53"/>
        <v>42.52000000000001</v>
      </c>
      <c r="L285" s="252"/>
      <c r="N285" s="252"/>
      <c r="O285" s="252"/>
      <c r="P285" s="253"/>
      <c r="Q285" s="239"/>
      <c r="T285" s="239" t="e">
        <f>#REF!/100000</f>
        <v>#REF!</v>
      </c>
      <c r="U285" s="239"/>
    </row>
    <row r="286" spans="1:21" s="140" customFormat="1" ht="12.75" customHeight="1">
      <c r="A286" s="148"/>
      <c r="B286" s="177" t="s">
        <v>33</v>
      </c>
      <c r="C286" s="163">
        <f>SUM(C277:C285)</f>
        <v>1877.6</v>
      </c>
      <c r="D286" s="163">
        <f>SUM(D277:D285)</f>
        <v>784.19</v>
      </c>
      <c r="E286" s="251">
        <f t="shared" ref="E286" si="54">D286/C286</f>
        <v>0.41765551768214748</v>
      </c>
      <c r="F286" s="242"/>
      <c r="G286" s="243"/>
      <c r="I286" s="254">
        <f>SUM(I277:I285)</f>
        <v>540.29000000000008</v>
      </c>
      <c r="J286" s="254">
        <f>SUM(J277:J285)</f>
        <v>243.89999999999998</v>
      </c>
      <c r="K286" s="254">
        <f t="shared" si="53"/>
        <v>784.19</v>
      </c>
      <c r="L286" s="255"/>
      <c r="N286" s="255"/>
      <c r="O286" s="255"/>
      <c r="P286" s="253"/>
      <c r="Q286" s="239"/>
      <c r="T286" s="239" t="e">
        <f>#REF!/100000</f>
        <v>#REF!</v>
      </c>
      <c r="U286" s="239"/>
    </row>
    <row r="287" spans="1:21" s="140" customFormat="1" ht="12.75" customHeight="1">
      <c r="A287" s="423"/>
      <c r="B287" s="424"/>
      <c r="C287" s="425"/>
      <c r="D287" s="425"/>
      <c r="E287" s="426"/>
      <c r="F287" s="242"/>
      <c r="G287" s="243"/>
      <c r="I287" s="266"/>
      <c r="J287" s="266"/>
      <c r="K287" s="266"/>
      <c r="L287" s="255"/>
      <c r="N287" s="255"/>
      <c r="O287" s="255"/>
      <c r="P287" s="253"/>
      <c r="Q287" s="239"/>
      <c r="T287" s="239"/>
      <c r="U287" s="239"/>
    </row>
    <row r="288" spans="1:21" s="140" customFormat="1" ht="12.75" customHeight="1">
      <c r="A288" s="423"/>
      <c r="B288" s="424"/>
      <c r="C288" s="425"/>
      <c r="D288" s="425"/>
      <c r="E288" s="426"/>
      <c r="F288" s="242"/>
      <c r="G288" s="243"/>
      <c r="I288" s="266"/>
      <c r="J288" s="266"/>
      <c r="K288" s="266"/>
      <c r="L288" s="255"/>
      <c r="N288" s="255"/>
      <c r="O288" s="255"/>
      <c r="P288" s="253"/>
      <c r="Q288" s="239"/>
      <c r="T288" s="239"/>
      <c r="U288" s="239"/>
    </row>
    <row r="289" spans="1:19">
      <c r="A289" s="3" t="s">
        <v>73</v>
      </c>
      <c r="B289" s="89"/>
      <c r="C289" s="89"/>
      <c r="D289" s="89"/>
      <c r="E289" s="89"/>
      <c r="F289" s="89"/>
      <c r="G289" s="89"/>
      <c r="P289" s="45"/>
    </row>
    <row r="290" spans="1:19" hidden="1">
      <c r="A290" s="89"/>
      <c r="B290" s="89"/>
      <c r="C290" s="89"/>
      <c r="D290" s="89"/>
      <c r="E290" s="89"/>
      <c r="F290" s="89"/>
      <c r="G290" s="89"/>
    </row>
    <row r="291" spans="1:19" hidden="1">
      <c r="A291" s="194" t="s">
        <v>49</v>
      </c>
      <c r="B291" s="194" t="s">
        <v>74</v>
      </c>
      <c r="C291" s="194" t="s">
        <v>75</v>
      </c>
      <c r="D291" s="256"/>
    </row>
    <row r="292" spans="1:19" hidden="1">
      <c r="A292" s="257">
        <v>1</v>
      </c>
      <c r="B292" s="59">
        <f>B293/A293</f>
        <v>1.1043019786255908</v>
      </c>
      <c r="C292" s="59">
        <f>C293/A293</f>
        <v>0.85</v>
      </c>
      <c r="D292" s="256"/>
    </row>
    <row r="293" spans="1:19" hidden="1">
      <c r="A293" s="44">
        <v>47718.17</v>
      </c>
      <c r="B293" s="125">
        <v>52695.269547392301</v>
      </c>
      <c r="C293" s="125">
        <f>A293*85/100</f>
        <v>40560.444499999998</v>
      </c>
      <c r="D293" s="44"/>
    </row>
    <row r="294" spans="1:19" hidden="1">
      <c r="S294" s="18"/>
    </row>
    <row r="295" spans="1:19" hidden="1"/>
    <row r="297" spans="1:19" ht="8.25" customHeight="1"/>
    <row r="298" spans="1:19" ht="28.5">
      <c r="A298" s="5" t="s">
        <v>49</v>
      </c>
      <c r="B298" s="5" t="s">
        <v>277</v>
      </c>
      <c r="C298" s="5" t="s">
        <v>76</v>
      </c>
      <c r="D298" s="5" t="s">
        <v>50</v>
      </c>
      <c r="E298" s="5" t="s">
        <v>51</v>
      </c>
      <c r="F298" s="5" t="s">
        <v>295</v>
      </c>
    </row>
    <row r="299" spans="1:19" s="18" customFormat="1">
      <c r="A299" s="182">
        <f>C286</f>
        <v>1877.6</v>
      </c>
      <c r="B299" s="182">
        <f>D271</f>
        <v>502.66999999999996</v>
      </c>
      <c r="C299" s="183">
        <f>E314</f>
        <v>1833.4399999999998</v>
      </c>
      <c r="D299" s="182">
        <f>B299+C299</f>
        <v>2336.1099999999997</v>
      </c>
      <c r="E299" s="184">
        <f>D299/A299</f>
        <v>1.2442000426075841</v>
      </c>
      <c r="F299" s="182">
        <f>A299*100/100</f>
        <v>1877.6</v>
      </c>
      <c r="P299" s="8"/>
    </row>
    <row r="300" spans="1:19">
      <c r="A300" s="246"/>
      <c r="B300" s="186"/>
      <c r="C300" s="187"/>
      <c r="D300" s="187"/>
      <c r="E300" s="188"/>
      <c r="F300" s="189"/>
      <c r="G300" s="190"/>
      <c r="P300" s="18"/>
    </row>
    <row r="301" spans="1:19">
      <c r="A301" s="17" t="s">
        <v>228</v>
      </c>
      <c r="B301" s="89"/>
      <c r="C301" s="135"/>
      <c r="D301" s="89"/>
      <c r="E301" s="89"/>
      <c r="F301" s="89"/>
      <c r="G301" s="89"/>
    </row>
    <row r="302" spans="1:19" ht="15" thickBot="1">
      <c r="A302" s="89"/>
      <c r="B302" s="89"/>
      <c r="C302" s="89"/>
      <c r="D302" s="89"/>
      <c r="E302" s="89"/>
      <c r="F302" s="89"/>
      <c r="G302" s="89" t="s">
        <v>70</v>
      </c>
    </row>
    <row r="303" spans="1:19" ht="53.25" customHeight="1" thickBot="1">
      <c r="A303" s="4" t="s">
        <v>45</v>
      </c>
      <c r="B303" s="4" t="s">
        <v>46</v>
      </c>
      <c r="C303" s="5" t="s">
        <v>240</v>
      </c>
      <c r="D303" s="5" t="s">
        <v>290</v>
      </c>
      <c r="E303" s="5" t="s">
        <v>77</v>
      </c>
      <c r="F303" s="5" t="s">
        <v>78</v>
      </c>
      <c r="G303" s="5" t="s">
        <v>79</v>
      </c>
      <c r="I303" s="585" t="s">
        <v>199</v>
      </c>
      <c r="J303" s="586"/>
      <c r="K303" s="587"/>
      <c r="L303" s="170"/>
      <c r="M303" s="583"/>
      <c r="N303" s="583"/>
      <c r="O303" s="583"/>
      <c r="P303" s="170"/>
    </row>
    <row r="304" spans="1:19" s="140" customFormat="1" ht="13.5" customHeight="1">
      <c r="A304" s="137">
        <v>1</v>
      </c>
      <c r="B304" s="137">
        <v>2</v>
      </c>
      <c r="C304" s="138">
        <v>3</v>
      </c>
      <c r="D304" s="138">
        <v>4</v>
      </c>
      <c r="E304" s="138">
        <v>5</v>
      </c>
      <c r="F304" s="138">
        <v>6</v>
      </c>
      <c r="G304" s="138">
        <v>7</v>
      </c>
      <c r="I304" s="258" t="s">
        <v>71</v>
      </c>
      <c r="J304" s="258" t="s">
        <v>40</v>
      </c>
      <c r="K304" s="258" t="s">
        <v>11</v>
      </c>
      <c r="L304" s="259"/>
      <c r="M304" s="259"/>
      <c r="N304" s="259"/>
      <c r="O304" s="259"/>
      <c r="P304" s="259"/>
    </row>
    <row r="305" spans="1:19" s="140" customFormat="1">
      <c r="A305" s="148">
        <v>1</v>
      </c>
      <c r="B305" s="229" t="s">
        <v>153</v>
      </c>
      <c r="C305" s="230">
        <v>185.37</v>
      </c>
      <c r="D305" s="231">
        <v>52.03</v>
      </c>
      <c r="E305" s="159">
        <v>171.01</v>
      </c>
      <c r="F305" s="260">
        <f>D305+E305</f>
        <v>223.04</v>
      </c>
      <c r="G305" s="251">
        <f t="shared" ref="G305:G313" si="55">F305/C305</f>
        <v>1.2032151912391433</v>
      </c>
      <c r="I305" s="236">
        <v>108.67999999999999</v>
      </c>
      <c r="J305" s="236">
        <v>62.33</v>
      </c>
      <c r="K305" s="236">
        <f>SUM(I305:J305)</f>
        <v>171.01</v>
      </c>
      <c r="L305" s="261"/>
      <c r="M305" s="261"/>
      <c r="N305" s="261"/>
      <c r="O305" s="261"/>
      <c r="P305" s="259"/>
      <c r="R305" s="239"/>
    </row>
    <row r="306" spans="1:19" s="140" customFormat="1">
      <c r="A306" s="148">
        <v>2</v>
      </c>
      <c r="B306" s="229" t="s">
        <v>154</v>
      </c>
      <c r="C306" s="230">
        <v>261.52999999999997</v>
      </c>
      <c r="D306" s="231">
        <v>71.78</v>
      </c>
      <c r="E306" s="159">
        <v>255.38</v>
      </c>
      <c r="F306" s="260">
        <f t="shared" ref="F306:F314" si="56">D306+E306</f>
        <v>327.15999999999997</v>
      </c>
      <c r="G306" s="251">
        <f t="shared" si="55"/>
        <v>1.2509463541467518</v>
      </c>
      <c r="I306" s="236">
        <v>167.59</v>
      </c>
      <c r="J306" s="236">
        <v>87.79</v>
      </c>
      <c r="K306" s="236">
        <f t="shared" ref="K306:K313" si="57">SUM(I306:J306)</f>
        <v>255.38</v>
      </c>
      <c r="L306" s="261"/>
      <c r="M306" s="261"/>
      <c r="N306" s="261"/>
      <c r="O306" s="261"/>
      <c r="P306" s="262"/>
      <c r="R306" s="239"/>
    </row>
    <row r="307" spans="1:19" s="140" customFormat="1">
      <c r="A307" s="148">
        <v>3</v>
      </c>
      <c r="B307" s="229" t="s">
        <v>155</v>
      </c>
      <c r="C307" s="230">
        <v>275.43</v>
      </c>
      <c r="D307" s="231">
        <v>76.900000000000006</v>
      </c>
      <c r="E307" s="159">
        <v>258.94</v>
      </c>
      <c r="F307" s="260">
        <f t="shared" si="56"/>
        <v>335.84000000000003</v>
      </c>
      <c r="G307" s="251">
        <f t="shared" si="55"/>
        <v>1.2193297752605019</v>
      </c>
      <c r="I307" s="236">
        <v>165.13</v>
      </c>
      <c r="J307" s="236">
        <v>93.81</v>
      </c>
      <c r="K307" s="236">
        <f t="shared" si="57"/>
        <v>258.94</v>
      </c>
      <c r="L307" s="261"/>
      <c r="M307" s="261"/>
      <c r="N307" s="261"/>
      <c r="O307" s="261"/>
      <c r="P307" s="262"/>
      <c r="R307" s="239"/>
    </row>
    <row r="308" spans="1:19" s="140" customFormat="1">
      <c r="A308" s="148">
        <v>4</v>
      </c>
      <c r="B308" s="229" t="s">
        <v>156</v>
      </c>
      <c r="C308" s="230">
        <v>154.48999999999998</v>
      </c>
      <c r="D308" s="231">
        <v>42.15</v>
      </c>
      <c r="E308" s="159">
        <v>150.85</v>
      </c>
      <c r="F308" s="260">
        <f t="shared" si="56"/>
        <v>193</v>
      </c>
      <c r="G308" s="251">
        <f t="shared" si="55"/>
        <v>1.2492717975273482</v>
      </c>
      <c r="I308" s="236">
        <v>101.27</v>
      </c>
      <c r="J308" s="236">
        <v>49.58</v>
      </c>
      <c r="K308" s="236">
        <f t="shared" si="57"/>
        <v>150.85</v>
      </c>
      <c r="L308" s="261"/>
      <c r="M308" s="261"/>
      <c r="N308" s="261"/>
      <c r="O308" s="261"/>
      <c r="P308" s="262"/>
      <c r="R308" s="239"/>
    </row>
    <row r="309" spans="1:19" s="140" customFormat="1">
      <c r="A309" s="148">
        <v>5</v>
      </c>
      <c r="B309" s="229" t="s">
        <v>157</v>
      </c>
      <c r="C309" s="230">
        <v>169.17000000000002</v>
      </c>
      <c r="D309" s="231">
        <v>44.49</v>
      </c>
      <c r="E309" s="159">
        <v>175.19</v>
      </c>
      <c r="F309" s="260">
        <f t="shared" si="56"/>
        <v>219.68</v>
      </c>
      <c r="G309" s="251">
        <f t="shared" si="55"/>
        <v>1.2985753975291126</v>
      </c>
      <c r="I309" s="236">
        <v>125.41</v>
      </c>
      <c r="J309" s="236">
        <v>49.779999999999994</v>
      </c>
      <c r="K309" s="236">
        <f t="shared" si="57"/>
        <v>175.19</v>
      </c>
      <c r="L309" s="261"/>
      <c r="M309" s="261"/>
      <c r="N309" s="261"/>
      <c r="O309" s="261"/>
      <c r="P309" s="262"/>
      <c r="R309" s="239"/>
    </row>
    <row r="310" spans="1:19" s="140" customFormat="1">
      <c r="A310" s="148">
        <v>6</v>
      </c>
      <c r="B310" s="229" t="s">
        <v>158</v>
      </c>
      <c r="C310" s="230">
        <v>325.12</v>
      </c>
      <c r="D310" s="231">
        <v>82.43</v>
      </c>
      <c r="E310" s="159">
        <v>317.48</v>
      </c>
      <c r="F310" s="260">
        <f t="shared" si="56"/>
        <v>399.91</v>
      </c>
      <c r="G310" s="251">
        <f t="shared" si="55"/>
        <v>1.2300381397637796</v>
      </c>
      <c r="I310" s="236">
        <v>268.26</v>
      </c>
      <c r="J310" s="236">
        <v>49.22</v>
      </c>
      <c r="K310" s="236">
        <f t="shared" si="57"/>
        <v>317.48</v>
      </c>
      <c r="L310" s="261"/>
      <c r="M310" s="261"/>
      <c r="N310" s="261"/>
      <c r="O310" s="261"/>
      <c r="P310" s="262"/>
      <c r="R310" s="239"/>
      <c r="S310" s="239"/>
    </row>
    <row r="311" spans="1:19" s="140" customFormat="1">
      <c r="A311" s="148">
        <v>7</v>
      </c>
      <c r="B311" s="229" t="s">
        <v>159</v>
      </c>
      <c r="C311" s="230">
        <v>143.35</v>
      </c>
      <c r="D311" s="231">
        <v>37.47</v>
      </c>
      <c r="E311" s="159">
        <v>139.97</v>
      </c>
      <c r="F311" s="260">
        <f t="shared" si="56"/>
        <v>177.44</v>
      </c>
      <c r="G311" s="251">
        <f t="shared" si="55"/>
        <v>1.2378095570282526</v>
      </c>
      <c r="I311" s="236">
        <v>108.36</v>
      </c>
      <c r="J311" s="236">
        <v>31.61</v>
      </c>
      <c r="K311" s="236">
        <f t="shared" si="57"/>
        <v>139.97</v>
      </c>
      <c r="L311" s="261"/>
      <c r="M311" s="261"/>
      <c r="N311" s="261"/>
      <c r="O311" s="261"/>
      <c r="P311" s="262"/>
      <c r="R311" s="239"/>
    </row>
    <row r="312" spans="1:19" s="140" customFormat="1">
      <c r="A312" s="148">
        <v>8</v>
      </c>
      <c r="B312" s="464" t="s">
        <v>264</v>
      </c>
      <c r="C312" s="230">
        <v>248.60000000000002</v>
      </c>
      <c r="D312" s="231">
        <v>66.16</v>
      </c>
      <c r="E312" s="159">
        <v>252.76000000000002</v>
      </c>
      <c r="F312" s="260">
        <f t="shared" si="56"/>
        <v>318.92</v>
      </c>
      <c r="G312" s="251">
        <f t="shared" si="55"/>
        <v>1.2828640386162509</v>
      </c>
      <c r="I312" s="236">
        <v>177.66000000000003</v>
      </c>
      <c r="J312" s="236">
        <v>75.099999999999994</v>
      </c>
      <c r="K312" s="236">
        <f t="shared" si="57"/>
        <v>252.76000000000002</v>
      </c>
      <c r="L312" s="261"/>
      <c r="M312" s="261"/>
      <c r="N312" s="261"/>
      <c r="O312" s="261"/>
      <c r="P312" s="262"/>
      <c r="R312" s="239"/>
    </row>
    <row r="313" spans="1:19" s="140" customFormat="1">
      <c r="A313" s="148">
        <v>9</v>
      </c>
      <c r="B313" s="240" t="s">
        <v>161</v>
      </c>
      <c r="C313" s="230">
        <v>114.54</v>
      </c>
      <c r="D313" s="231">
        <v>29.259999999999998</v>
      </c>
      <c r="E313" s="159">
        <v>111.86</v>
      </c>
      <c r="F313" s="260">
        <f t="shared" si="56"/>
        <v>141.12</v>
      </c>
      <c r="G313" s="251">
        <f t="shared" si="55"/>
        <v>1.2320586694604505</v>
      </c>
      <c r="I313" s="236">
        <v>92.62</v>
      </c>
      <c r="J313" s="236">
        <v>19.239999999999998</v>
      </c>
      <c r="K313" s="236">
        <f t="shared" si="57"/>
        <v>111.86</v>
      </c>
      <c r="L313" s="261"/>
      <c r="M313" s="261"/>
      <c r="N313" s="261"/>
      <c r="O313" s="261"/>
      <c r="P313" s="262"/>
      <c r="R313" s="239"/>
    </row>
    <row r="314" spans="1:19" s="140" customFormat="1" ht="15">
      <c r="A314" s="148"/>
      <c r="B314" s="177" t="s">
        <v>33</v>
      </c>
      <c r="C314" s="163">
        <f>SUM(C305:C313)</f>
        <v>1877.6</v>
      </c>
      <c r="D314" s="163">
        <f>SUM(D305:D313)</f>
        <v>502.66999999999996</v>
      </c>
      <c r="E314" s="163">
        <f>SUM(E305:E313)</f>
        <v>1833.4399999999998</v>
      </c>
      <c r="F314" s="260">
        <f t="shared" si="56"/>
        <v>2336.1099999999997</v>
      </c>
      <c r="G314" s="263">
        <f t="shared" ref="G314" si="58">F314/C314</f>
        <v>1.2442000426075841</v>
      </c>
      <c r="I314" s="264">
        <f>SUM(I305:I313)</f>
        <v>1314.98</v>
      </c>
      <c r="J314" s="264">
        <f>SUM(J305:J313)</f>
        <v>518.46</v>
      </c>
      <c r="K314" s="264">
        <f t="shared" ref="K314" si="59">SUM(K305:K313)</f>
        <v>1833.4399999999998</v>
      </c>
      <c r="L314" s="261"/>
      <c r="M314" s="265"/>
      <c r="N314" s="265"/>
      <c r="O314" s="266"/>
      <c r="P314" s="262"/>
      <c r="R314" s="239"/>
    </row>
    <row r="315" spans="1:19" ht="14.25" customHeight="1">
      <c r="A315" s="267"/>
      <c r="B315" s="186"/>
      <c r="C315" s="187"/>
      <c r="D315" s="187"/>
      <c r="E315" s="188"/>
      <c r="F315" s="189"/>
      <c r="G315" s="190"/>
      <c r="L315" s="170"/>
      <c r="M315" s="170"/>
      <c r="N315" s="170"/>
      <c r="O315" s="170"/>
      <c r="P315" s="268"/>
    </row>
    <row r="316" spans="1:19">
      <c r="A316" s="3" t="s">
        <v>80</v>
      </c>
      <c r="B316" s="89"/>
      <c r="C316" s="135"/>
      <c r="D316" s="89"/>
      <c r="E316" s="89"/>
      <c r="F316" s="89"/>
      <c r="G316" s="89"/>
      <c r="H316" s="89"/>
    </row>
    <row r="317" spans="1:19" ht="15.75" customHeight="1">
      <c r="A317" s="269" t="s">
        <v>229</v>
      </c>
      <c r="B317" s="270"/>
      <c r="C317" s="270"/>
      <c r="D317" s="270"/>
      <c r="E317" s="270"/>
      <c r="F317" s="89"/>
      <c r="G317" s="89"/>
      <c r="H317" s="89"/>
    </row>
    <row r="318" spans="1:19">
      <c r="A318" s="207" t="s">
        <v>49</v>
      </c>
      <c r="B318" s="207" t="s">
        <v>81</v>
      </c>
      <c r="C318" s="207" t="s">
        <v>82</v>
      </c>
      <c r="D318" s="207" t="s">
        <v>58</v>
      </c>
      <c r="E318" s="207" t="s">
        <v>59</v>
      </c>
    </row>
    <row r="319" spans="1:19" s="18" customFormat="1" ht="27" customHeight="1">
      <c r="A319" s="125">
        <f>C314</f>
        <v>1877.6</v>
      </c>
      <c r="B319" s="124">
        <f>C299</f>
        <v>1833.4399999999998</v>
      </c>
      <c r="C319" s="271">
        <f>B319/A319</f>
        <v>0.97648061354921167</v>
      </c>
      <c r="D319" s="465">
        <f>D333</f>
        <v>1551.92</v>
      </c>
      <c r="E319" s="272">
        <f>D319/A319</f>
        <v>0.82654452492543684</v>
      </c>
      <c r="M319" s="8"/>
      <c r="N319" s="8"/>
      <c r="O319" s="8"/>
      <c r="P319" s="8"/>
    </row>
    <row r="320" spans="1:19" s="18" customFormat="1" ht="15" customHeight="1">
      <c r="A320" s="169"/>
      <c r="B320" s="245"/>
      <c r="C320" s="273"/>
      <c r="D320" s="245"/>
      <c r="E320" s="274"/>
      <c r="M320" s="8"/>
      <c r="N320" s="8"/>
      <c r="O320" s="8"/>
      <c r="P320" s="8"/>
    </row>
    <row r="321" spans="1:18" ht="13.5" customHeight="1" thickBot="1">
      <c r="A321" s="89"/>
      <c r="B321" s="89"/>
      <c r="C321" s="89"/>
      <c r="D321" s="89"/>
      <c r="E321" s="275" t="s">
        <v>70</v>
      </c>
      <c r="F321" s="89"/>
      <c r="G321" s="89"/>
      <c r="H321" s="89"/>
    </row>
    <row r="322" spans="1:18" ht="43.5" thickBot="1">
      <c r="A322" s="5" t="s">
        <v>45</v>
      </c>
      <c r="B322" s="5" t="s">
        <v>46</v>
      </c>
      <c r="C322" s="5" t="s">
        <v>242</v>
      </c>
      <c r="D322" s="5" t="s">
        <v>83</v>
      </c>
      <c r="E322" s="5" t="s">
        <v>84</v>
      </c>
      <c r="I322" s="585" t="s">
        <v>168</v>
      </c>
      <c r="J322" s="586"/>
      <c r="K322" s="587"/>
    </row>
    <row r="323" spans="1:18">
      <c r="A323" s="276">
        <v>1</v>
      </c>
      <c r="B323" s="276">
        <v>2</v>
      </c>
      <c r="C323" s="276">
        <v>3</v>
      </c>
      <c r="D323" s="276">
        <v>4</v>
      </c>
      <c r="E323" s="276">
        <v>5</v>
      </c>
      <c r="F323" s="89"/>
      <c r="G323" s="89"/>
      <c r="H323" s="89"/>
      <c r="I323" s="277" t="s">
        <v>71</v>
      </c>
      <c r="J323" s="277" t="s">
        <v>40</v>
      </c>
      <c r="K323" s="277" t="s">
        <v>11</v>
      </c>
    </row>
    <row r="324" spans="1:18" s="140" customFormat="1">
      <c r="A324" s="148">
        <v>1</v>
      </c>
      <c r="B324" s="229" t="s">
        <v>153</v>
      </c>
      <c r="C324" s="230">
        <v>185.37</v>
      </c>
      <c r="D324" s="159">
        <v>111.26</v>
      </c>
      <c r="E324" s="278">
        <f t="shared" ref="E324:E333" si="60">D324/C324</f>
        <v>0.60020499541457628</v>
      </c>
      <c r="I324" s="236">
        <v>62.2</v>
      </c>
      <c r="J324" s="236">
        <v>49.06</v>
      </c>
      <c r="K324" s="236">
        <f>SUM(I324:J324)</f>
        <v>111.26</v>
      </c>
    </row>
    <row r="325" spans="1:18" s="140" customFormat="1" ht="12.75" customHeight="1">
      <c r="A325" s="148">
        <v>2</v>
      </c>
      <c r="B325" s="229" t="s">
        <v>154</v>
      </c>
      <c r="C325" s="230">
        <v>261.52999999999997</v>
      </c>
      <c r="D325" s="159">
        <v>217.28</v>
      </c>
      <c r="E325" s="278">
        <f t="shared" si="60"/>
        <v>0.83080334952013157</v>
      </c>
      <c r="I325" s="236">
        <v>133.26</v>
      </c>
      <c r="J325" s="236">
        <v>84.02000000000001</v>
      </c>
      <c r="K325" s="236">
        <f t="shared" ref="K325:K332" si="61">SUM(I325:J325)</f>
        <v>217.28</v>
      </c>
      <c r="L325" s="234"/>
      <c r="M325" s="234"/>
      <c r="N325" s="279"/>
      <c r="Q325" s="253"/>
      <c r="R325" s="239"/>
    </row>
    <row r="326" spans="1:18" s="140" customFormat="1" ht="12.75" customHeight="1">
      <c r="A326" s="148">
        <v>3</v>
      </c>
      <c r="B326" s="229" t="s">
        <v>155</v>
      </c>
      <c r="C326" s="230">
        <v>275.43</v>
      </c>
      <c r="D326" s="159">
        <v>214.62</v>
      </c>
      <c r="E326" s="278">
        <f t="shared" si="60"/>
        <v>0.77921795011436668</v>
      </c>
      <c r="I326" s="236">
        <v>127.02</v>
      </c>
      <c r="J326" s="236">
        <v>87.6</v>
      </c>
      <c r="K326" s="236">
        <f t="shared" si="61"/>
        <v>214.62</v>
      </c>
      <c r="L326" s="234"/>
      <c r="M326" s="234"/>
      <c r="N326" s="279"/>
      <c r="P326" s="280"/>
      <c r="Q326" s="253"/>
      <c r="R326" s="239"/>
    </row>
    <row r="327" spans="1:18" s="140" customFormat="1" ht="12.75" customHeight="1">
      <c r="A327" s="148">
        <v>4</v>
      </c>
      <c r="B327" s="229" t="s">
        <v>156</v>
      </c>
      <c r="C327" s="230">
        <v>154.48999999999998</v>
      </c>
      <c r="D327" s="159">
        <v>114</v>
      </c>
      <c r="E327" s="278">
        <f t="shared" si="60"/>
        <v>0.73791183895397772</v>
      </c>
      <c r="I327" s="236">
        <v>74.56</v>
      </c>
      <c r="J327" s="236">
        <v>39.44</v>
      </c>
      <c r="K327" s="236">
        <f t="shared" si="61"/>
        <v>114</v>
      </c>
      <c r="L327" s="234"/>
      <c r="M327" s="234"/>
      <c r="N327" s="279"/>
      <c r="P327" s="280"/>
      <c r="Q327" s="253"/>
      <c r="R327" s="239"/>
    </row>
    <row r="328" spans="1:18" s="140" customFormat="1" ht="12.75" customHeight="1">
      <c r="A328" s="148">
        <v>5</v>
      </c>
      <c r="B328" s="229" t="s">
        <v>157</v>
      </c>
      <c r="C328" s="230">
        <v>169.17000000000002</v>
      </c>
      <c r="D328" s="159">
        <v>160.69</v>
      </c>
      <c r="E328" s="278">
        <f t="shared" si="60"/>
        <v>0.94987290890819875</v>
      </c>
      <c r="I328" s="236">
        <v>114.00999999999999</v>
      </c>
      <c r="J328" s="236">
        <v>46.68</v>
      </c>
      <c r="K328" s="236">
        <f t="shared" si="61"/>
        <v>160.69</v>
      </c>
      <c r="L328" s="234"/>
      <c r="M328" s="234"/>
      <c r="N328" s="279"/>
      <c r="P328" s="280"/>
      <c r="Q328" s="253"/>
      <c r="R328" s="239"/>
    </row>
    <row r="329" spans="1:18" s="140" customFormat="1" ht="12.75" customHeight="1">
      <c r="A329" s="148">
        <v>6</v>
      </c>
      <c r="B329" s="229" t="s">
        <v>158</v>
      </c>
      <c r="C329" s="230">
        <v>325.12</v>
      </c>
      <c r="D329" s="159">
        <v>289.97000000000003</v>
      </c>
      <c r="E329" s="278">
        <f t="shared" si="60"/>
        <v>0.89188607283464572</v>
      </c>
      <c r="I329" s="236">
        <v>244.94</v>
      </c>
      <c r="J329" s="236">
        <v>45.03</v>
      </c>
      <c r="K329" s="236">
        <f t="shared" si="61"/>
        <v>289.97000000000003</v>
      </c>
      <c r="L329" s="234"/>
      <c r="M329" s="234"/>
      <c r="N329" s="279"/>
      <c r="P329" s="280"/>
      <c r="Q329" s="253"/>
      <c r="R329" s="239"/>
    </row>
    <row r="330" spans="1:18" s="140" customFormat="1" ht="12.75" customHeight="1">
      <c r="A330" s="148">
        <v>7</v>
      </c>
      <c r="B330" s="229" t="s">
        <v>159</v>
      </c>
      <c r="C330" s="230">
        <v>143.35</v>
      </c>
      <c r="D330" s="159">
        <v>124.31</v>
      </c>
      <c r="E330" s="278">
        <f t="shared" si="60"/>
        <v>0.86717823508894321</v>
      </c>
      <c r="I330" s="236">
        <v>96.99</v>
      </c>
      <c r="J330" s="236">
        <v>27.32</v>
      </c>
      <c r="K330" s="236">
        <f t="shared" si="61"/>
        <v>124.31</v>
      </c>
      <c r="L330" s="234"/>
      <c r="M330" s="234"/>
      <c r="N330" s="279"/>
      <c r="P330" s="280"/>
      <c r="Q330" s="253"/>
      <c r="R330" s="239"/>
    </row>
    <row r="331" spans="1:18" s="140" customFormat="1" ht="12.75" customHeight="1">
      <c r="A331" s="148">
        <v>8</v>
      </c>
      <c r="B331" s="464" t="s">
        <v>264</v>
      </c>
      <c r="C331" s="230">
        <v>248.60000000000002</v>
      </c>
      <c r="D331" s="159">
        <v>221.19</v>
      </c>
      <c r="E331" s="278">
        <f t="shared" si="60"/>
        <v>0.88974255832662907</v>
      </c>
      <c r="I331" s="236">
        <v>155.85</v>
      </c>
      <c r="J331" s="236">
        <v>65.34</v>
      </c>
      <c r="K331" s="236">
        <f t="shared" si="61"/>
        <v>221.19</v>
      </c>
      <c r="L331" s="234"/>
      <c r="M331" s="234"/>
      <c r="N331" s="279"/>
      <c r="P331" s="280"/>
      <c r="Q331" s="253"/>
      <c r="R331" s="239"/>
    </row>
    <row r="332" spans="1:18" s="140" customFormat="1" ht="12.75" customHeight="1">
      <c r="A332" s="148">
        <v>9</v>
      </c>
      <c r="B332" s="240" t="s">
        <v>161</v>
      </c>
      <c r="C332" s="230">
        <v>114.54</v>
      </c>
      <c r="D332" s="159">
        <v>98.6</v>
      </c>
      <c r="E332" s="278">
        <f t="shared" si="60"/>
        <v>0.86083464291950396</v>
      </c>
      <c r="I332" s="236">
        <v>84.089999999999989</v>
      </c>
      <c r="J332" s="236">
        <v>14.510000000000002</v>
      </c>
      <c r="K332" s="236">
        <f t="shared" si="61"/>
        <v>98.6</v>
      </c>
      <c r="L332" s="234"/>
      <c r="M332" s="234"/>
      <c r="N332" s="279"/>
      <c r="P332" s="280"/>
      <c r="Q332" s="253"/>
      <c r="R332" s="239"/>
    </row>
    <row r="333" spans="1:18" s="140" customFormat="1" ht="12.75" customHeight="1">
      <c r="A333" s="250"/>
      <c r="B333" s="281" t="s">
        <v>11</v>
      </c>
      <c r="C333" s="163">
        <f>SUM(C324:C332)</f>
        <v>1877.6</v>
      </c>
      <c r="D333" s="163">
        <f>SUM(D324:D332)</f>
        <v>1551.92</v>
      </c>
      <c r="E333" s="282">
        <f t="shared" si="60"/>
        <v>0.82654452492543684</v>
      </c>
      <c r="I333" s="264">
        <f>SUM(I324:I332)</f>
        <v>1092.92</v>
      </c>
      <c r="J333" s="264">
        <f>SUM(J324:J332)</f>
        <v>459</v>
      </c>
      <c r="K333" s="264">
        <f t="shared" ref="K333" si="62">SUM(K324:K332)</f>
        <v>1551.92</v>
      </c>
      <c r="L333" s="234"/>
      <c r="M333" s="234"/>
      <c r="N333" s="279"/>
      <c r="P333" s="280"/>
      <c r="Q333" s="253"/>
      <c r="R333" s="239"/>
    </row>
    <row r="334" spans="1:18" ht="12.75" customHeight="1">
      <c r="F334" s="89"/>
      <c r="G334" s="89"/>
      <c r="H334" s="89"/>
      <c r="I334" s="78"/>
      <c r="J334" s="78"/>
      <c r="K334" s="283"/>
      <c r="L334" s="284"/>
      <c r="M334" s="285"/>
      <c r="N334" s="286"/>
      <c r="P334" s="29"/>
      <c r="Q334" s="45"/>
      <c r="R334" s="78"/>
    </row>
    <row r="335" spans="1:18" s="467" customFormat="1" ht="15">
      <c r="A335" s="469" t="s">
        <v>243</v>
      </c>
      <c r="B335" s="275"/>
      <c r="C335" s="275"/>
      <c r="D335" s="275"/>
      <c r="E335" s="89"/>
      <c r="F335" s="89"/>
      <c r="G335" s="89"/>
      <c r="H335" s="89"/>
      <c r="P335" s="468"/>
    </row>
    <row r="336" spans="1:18">
      <c r="A336" s="3"/>
      <c r="B336" s="89"/>
      <c r="C336" s="89"/>
      <c r="D336" s="89"/>
      <c r="E336" s="89"/>
      <c r="F336" s="89"/>
      <c r="G336" s="89"/>
      <c r="H336" s="89"/>
    </row>
    <row r="337" spans="1:16">
      <c r="A337" s="3" t="s">
        <v>204</v>
      </c>
      <c r="B337" s="89"/>
      <c r="C337" s="89"/>
      <c r="D337" s="89"/>
      <c r="E337" s="89"/>
      <c r="F337" s="89"/>
      <c r="G337" s="89"/>
      <c r="H337" s="89"/>
    </row>
    <row r="338" spans="1:16" ht="12" customHeight="1">
      <c r="B338" s="89"/>
      <c r="C338" s="89"/>
      <c r="D338" s="89"/>
      <c r="E338" s="89"/>
      <c r="F338" s="89"/>
      <c r="G338" s="89"/>
      <c r="H338" s="89"/>
    </row>
    <row r="339" spans="1:16" ht="39.6" customHeight="1">
      <c r="A339" s="5" t="s">
        <v>36</v>
      </c>
      <c r="B339" s="5" t="s">
        <v>37</v>
      </c>
      <c r="C339" s="5" t="s">
        <v>85</v>
      </c>
      <c r="D339" s="5" t="s">
        <v>86</v>
      </c>
      <c r="E339" s="5" t="s">
        <v>87</v>
      </c>
      <c r="F339" s="91"/>
    </row>
    <row r="340" spans="1:16" s="130" customFormat="1" ht="12.75" customHeight="1">
      <c r="A340" s="219">
        <v>1</v>
      </c>
      <c r="B340" s="219">
        <v>2</v>
      </c>
      <c r="C340" s="219">
        <v>3</v>
      </c>
      <c r="D340" s="219">
        <v>4</v>
      </c>
      <c r="E340" s="219">
        <v>5</v>
      </c>
      <c r="F340" s="287"/>
      <c r="P340" s="8"/>
    </row>
    <row r="341" spans="1:16" s="140" customFormat="1" ht="13.5" customHeight="1">
      <c r="A341" s="148">
        <v>1</v>
      </c>
      <c r="B341" s="229" t="s">
        <v>153</v>
      </c>
      <c r="C341" s="278">
        <v>0.62531693121079668</v>
      </c>
      <c r="D341" s="278">
        <v>0.60020499541457628</v>
      </c>
      <c r="E341" s="288">
        <f t="shared" ref="E341:E350" si="63">(D341-C341)*100</f>
        <v>-2.5111935796220397</v>
      </c>
      <c r="F341" s="289"/>
      <c r="G341" s="290"/>
      <c r="P341" s="291"/>
    </row>
    <row r="342" spans="1:16" s="140" customFormat="1" ht="13.5" customHeight="1">
      <c r="A342" s="148">
        <v>2</v>
      </c>
      <c r="B342" s="229" t="s">
        <v>154</v>
      </c>
      <c r="C342" s="278">
        <v>0.83413405564663679</v>
      </c>
      <c r="D342" s="278">
        <v>0.83080334952013157</v>
      </c>
      <c r="E342" s="288">
        <f t="shared" si="63"/>
        <v>-0.33307061265052118</v>
      </c>
      <c r="F342" s="289"/>
      <c r="G342" s="290"/>
    </row>
    <row r="343" spans="1:16" s="140" customFormat="1" ht="13.5" customHeight="1">
      <c r="A343" s="148">
        <v>3</v>
      </c>
      <c r="B343" s="229" t="s">
        <v>155</v>
      </c>
      <c r="C343" s="278">
        <v>0.7937404535889927</v>
      </c>
      <c r="D343" s="278">
        <v>0.77921795011436668</v>
      </c>
      <c r="E343" s="288">
        <f t="shared" si="63"/>
        <v>-1.4522503474626025</v>
      </c>
      <c r="F343" s="289"/>
      <c r="G343" s="290"/>
    </row>
    <row r="344" spans="1:16" s="140" customFormat="1" ht="13.5" customHeight="1">
      <c r="A344" s="148">
        <v>4</v>
      </c>
      <c r="B344" s="229" t="s">
        <v>156</v>
      </c>
      <c r="C344" s="278">
        <v>0.75582445120483233</v>
      </c>
      <c r="D344" s="278">
        <v>0.73791183895397772</v>
      </c>
      <c r="E344" s="288">
        <f t="shared" si="63"/>
        <v>-1.7912612250854609</v>
      </c>
      <c r="F344" s="289"/>
      <c r="G344" s="290"/>
    </row>
    <row r="345" spans="1:16" s="140" customFormat="1" ht="13.5" customHeight="1">
      <c r="A345" s="148">
        <v>5</v>
      </c>
      <c r="B345" s="229" t="s">
        <v>157</v>
      </c>
      <c r="C345" s="278">
        <v>0.90245643638251616</v>
      </c>
      <c r="D345" s="278">
        <v>0.94987290890819875</v>
      </c>
      <c r="E345" s="288">
        <f t="shared" si="63"/>
        <v>4.74164725256826</v>
      </c>
      <c r="F345" s="289"/>
      <c r="G345" s="290"/>
    </row>
    <row r="346" spans="1:16" s="140" customFormat="1" ht="13.5" customHeight="1">
      <c r="A346" s="148">
        <v>6</v>
      </c>
      <c r="B346" s="229" t="s">
        <v>158</v>
      </c>
      <c r="C346" s="278">
        <v>0.8794613511296977</v>
      </c>
      <c r="D346" s="278">
        <v>0.89188607283464572</v>
      </c>
      <c r="E346" s="288">
        <f t="shared" si="63"/>
        <v>1.2424721704948016</v>
      </c>
      <c r="F346" s="289"/>
      <c r="G346" s="290"/>
    </row>
    <row r="347" spans="1:16" s="140" customFormat="1" ht="13.5" customHeight="1">
      <c r="A347" s="148">
        <v>7</v>
      </c>
      <c r="B347" s="229" t="s">
        <v>159</v>
      </c>
      <c r="C347" s="278">
        <v>0.85892214407538614</v>
      </c>
      <c r="D347" s="278">
        <v>0.86717823508894321</v>
      </c>
      <c r="E347" s="288">
        <f t="shared" si="63"/>
        <v>0.82560910135570653</v>
      </c>
      <c r="F347" s="289"/>
      <c r="G347" s="290"/>
    </row>
    <row r="348" spans="1:16" s="140" customFormat="1" ht="13.5" customHeight="1">
      <c r="A348" s="148">
        <v>8</v>
      </c>
      <c r="B348" s="464" t="s">
        <v>264</v>
      </c>
      <c r="C348" s="278">
        <v>0.87930539444820877</v>
      </c>
      <c r="D348" s="278">
        <v>0.88974255832662907</v>
      </c>
      <c r="E348" s="288">
        <f t="shared" si="63"/>
        <v>1.0437163878420308</v>
      </c>
      <c r="F348" s="289"/>
      <c r="G348" s="290"/>
    </row>
    <row r="349" spans="1:16" s="140" customFormat="1" ht="13.5" customHeight="1">
      <c r="A349" s="148">
        <v>9</v>
      </c>
      <c r="B349" s="240" t="s">
        <v>161</v>
      </c>
      <c r="C349" s="278">
        <v>0.86622535773227671</v>
      </c>
      <c r="D349" s="278">
        <v>0.86083464291950396</v>
      </c>
      <c r="E349" s="288">
        <f t="shared" si="63"/>
        <v>-0.53907148127727567</v>
      </c>
      <c r="F349" s="289"/>
      <c r="G349" s="290"/>
    </row>
    <row r="350" spans="1:16" s="140" customFormat="1" ht="13.5" customHeight="1">
      <c r="A350" s="148"/>
      <c r="B350" s="177" t="s">
        <v>33</v>
      </c>
      <c r="C350" s="282">
        <v>0.82657274254365365</v>
      </c>
      <c r="D350" s="282">
        <v>0.82654452492543684</v>
      </c>
      <c r="E350" s="292">
        <f t="shared" si="63"/>
        <v>-2.8217618216808127E-3</v>
      </c>
      <c r="F350" s="289"/>
      <c r="G350" s="290"/>
    </row>
    <row r="351" spans="1:16" ht="14.25" customHeight="1">
      <c r="A351" s="185"/>
      <c r="B351" s="186"/>
      <c r="C351" s="187"/>
      <c r="D351" s="187"/>
      <c r="E351" s="188"/>
      <c r="F351" s="189"/>
      <c r="G351" s="190"/>
    </row>
    <row r="352" spans="1:16">
      <c r="A352" s="168" t="s">
        <v>244</v>
      </c>
      <c r="B352" s="140"/>
      <c r="C352" s="140"/>
      <c r="D352" s="293"/>
      <c r="E352" s="293"/>
      <c r="F352" s="293"/>
      <c r="G352" s="140"/>
      <c r="H352" s="89"/>
    </row>
    <row r="353" spans="1:22" ht="11.25" customHeight="1" thickBot="1">
      <c r="A353" s="140"/>
      <c r="B353" s="140"/>
      <c r="C353" s="140"/>
      <c r="D353" s="293"/>
      <c r="E353" s="293"/>
      <c r="F353" s="293"/>
      <c r="G353" s="140"/>
      <c r="H353" s="89"/>
      <c r="M353" s="8" t="s">
        <v>171</v>
      </c>
    </row>
    <row r="354" spans="1:22" ht="56.25" customHeight="1" thickBot="1">
      <c r="A354" s="173" t="s">
        <v>36</v>
      </c>
      <c r="B354" s="173" t="s">
        <v>37</v>
      </c>
      <c r="C354" s="523" t="s">
        <v>278</v>
      </c>
      <c r="D354" s="523" t="s">
        <v>88</v>
      </c>
      <c r="E354" s="523" t="s">
        <v>89</v>
      </c>
      <c r="F354" s="173" t="s">
        <v>90</v>
      </c>
      <c r="G354" s="140"/>
      <c r="I354" s="610" t="s">
        <v>71</v>
      </c>
      <c r="J354" s="611"/>
      <c r="K354" s="611" t="s">
        <v>40</v>
      </c>
      <c r="L354" s="611"/>
      <c r="M354" s="480" t="s">
        <v>91</v>
      </c>
      <c r="N354" s="481" t="s">
        <v>172</v>
      </c>
      <c r="P354" s="170"/>
      <c r="Q354" s="170"/>
      <c r="R354" s="170"/>
      <c r="S354" s="170"/>
      <c r="T354" s="170"/>
      <c r="U354" s="170"/>
    </row>
    <row r="355" spans="1:22" ht="13.5" customHeight="1" thickBot="1">
      <c r="A355" s="524">
        <v>1</v>
      </c>
      <c r="B355" s="524">
        <v>2</v>
      </c>
      <c r="C355" s="525">
        <v>3</v>
      </c>
      <c r="D355" s="525">
        <v>4</v>
      </c>
      <c r="E355" s="525">
        <v>5</v>
      </c>
      <c r="F355" s="524">
        <v>6</v>
      </c>
      <c r="G355" s="140"/>
      <c r="I355" s="490" t="s">
        <v>91</v>
      </c>
      <c r="J355" s="491" t="s">
        <v>92</v>
      </c>
      <c r="K355" s="491" t="s">
        <v>91</v>
      </c>
      <c r="L355" s="491" t="s">
        <v>92</v>
      </c>
      <c r="M355" s="492" t="s">
        <v>194</v>
      </c>
      <c r="N355" s="493" t="s">
        <v>194</v>
      </c>
      <c r="O355" s="294"/>
      <c r="P355" s="170"/>
      <c r="Q355" s="294"/>
      <c r="R355" s="295"/>
      <c r="S355" s="169"/>
      <c r="T355" s="201"/>
      <c r="U355" s="201"/>
      <c r="V355" s="127"/>
    </row>
    <row r="356" spans="1:22" ht="13.5" customHeight="1">
      <c r="A356" s="511">
        <v>1</v>
      </c>
      <c r="B356" s="79" t="s">
        <v>153</v>
      </c>
      <c r="C356" s="526">
        <v>2299778</v>
      </c>
      <c r="D356" s="527">
        <v>269.66430000000003</v>
      </c>
      <c r="E356" s="527">
        <v>269.66480000000001</v>
      </c>
      <c r="F356" s="528">
        <f t="shared" ref="F356:F365" si="64">E356/D356</f>
        <v>1.0000018541571873</v>
      </c>
      <c r="G356" s="140"/>
      <c r="I356" s="484">
        <v>1506048</v>
      </c>
      <c r="J356" s="485">
        <f>I356*0.0001</f>
        <v>150.60480000000001</v>
      </c>
      <c r="K356" s="486">
        <v>793730</v>
      </c>
      <c r="L356" s="487">
        <f>K356*0.00015</f>
        <v>119.05949999999999</v>
      </c>
      <c r="M356" s="488">
        <f>I356+K356</f>
        <v>2299778</v>
      </c>
      <c r="N356" s="489">
        <f>J356+L356</f>
        <v>269.66430000000003</v>
      </c>
      <c r="O356" s="294"/>
      <c r="P356" s="299"/>
      <c r="Q356" s="294"/>
      <c r="R356" s="295"/>
      <c r="S356" s="169"/>
      <c r="T356" s="201"/>
      <c r="U356" s="201"/>
      <c r="V356" s="127"/>
    </row>
    <row r="357" spans="1:22" ht="13.5" customHeight="1">
      <c r="A357" s="511">
        <v>2</v>
      </c>
      <c r="B357" s="79" t="s">
        <v>154</v>
      </c>
      <c r="C357" s="526">
        <v>4586142</v>
      </c>
      <c r="D357" s="527">
        <v>526.59370000000001</v>
      </c>
      <c r="E357" s="527">
        <v>526.59299999999996</v>
      </c>
      <c r="F357" s="528">
        <f t="shared" si="64"/>
        <v>0.99999867070190918</v>
      </c>
      <c r="G357" s="140"/>
      <c r="I357" s="472">
        <v>3226552</v>
      </c>
      <c r="J357" s="297">
        <f t="shared" ref="J357:J364" si="65">I357*0.0001</f>
        <v>322.65520000000004</v>
      </c>
      <c r="K357" s="296">
        <v>1359590</v>
      </c>
      <c r="L357" s="203">
        <f t="shared" ref="L357:L364" si="66">K357*0.00015</f>
        <v>203.93849999999998</v>
      </c>
      <c r="M357" s="298">
        <f>I357+K357</f>
        <v>4586142</v>
      </c>
      <c r="N357" s="473">
        <f t="shared" ref="N357:N364" si="67">J357+L357</f>
        <v>526.59370000000001</v>
      </c>
      <c r="O357" s="294"/>
      <c r="P357" s="300"/>
      <c r="Q357" s="294"/>
      <c r="R357" s="295"/>
      <c r="S357" s="169"/>
      <c r="T357" s="201"/>
      <c r="U357" s="201"/>
      <c r="V357" s="127"/>
    </row>
    <row r="358" spans="1:22" ht="13.5" customHeight="1">
      <c r="A358" s="511">
        <v>3</v>
      </c>
      <c r="B358" s="79" t="s">
        <v>155</v>
      </c>
      <c r="C358" s="526">
        <v>4493004</v>
      </c>
      <c r="D358" s="527">
        <v>520.17859999999996</v>
      </c>
      <c r="E358" s="527">
        <v>520.17859999999996</v>
      </c>
      <c r="F358" s="528">
        <f t="shared" si="64"/>
        <v>1</v>
      </c>
      <c r="G358" s="140"/>
      <c r="I358" s="472">
        <v>3075440</v>
      </c>
      <c r="J358" s="297">
        <f t="shared" si="65"/>
        <v>307.54400000000004</v>
      </c>
      <c r="K358" s="296">
        <v>1417564</v>
      </c>
      <c r="L358" s="203">
        <f t="shared" si="66"/>
        <v>212.63459999999998</v>
      </c>
      <c r="M358" s="298">
        <f>I358+K358</f>
        <v>4493004</v>
      </c>
      <c r="N358" s="473">
        <f t="shared" si="67"/>
        <v>520.17859999999996</v>
      </c>
      <c r="O358" s="294"/>
      <c r="P358" s="300"/>
      <c r="Q358" s="294"/>
      <c r="R358" s="295"/>
      <c r="S358" s="169"/>
      <c r="T358" s="201"/>
      <c r="U358" s="201"/>
      <c r="V358" s="127"/>
    </row>
    <row r="359" spans="1:22" ht="13.5" customHeight="1">
      <c r="A359" s="511">
        <v>4</v>
      </c>
      <c r="B359" s="79" t="s">
        <v>156</v>
      </c>
      <c r="C359" s="526">
        <v>2443620</v>
      </c>
      <c r="D359" s="527">
        <v>276.27459999999996</v>
      </c>
      <c r="E359" s="527">
        <v>276.27499999999998</v>
      </c>
      <c r="F359" s="528">
        <f t="shared" si="64"/>
        <v>1.0000014478348715</v>
      </c>
      <c r="G359" s="140"/>
      <c r="I359" s="472">
        <v>1805368</v>
      </c>
      <c r="J359" s="297">
        <f t="shared" si="65"/>
        <v>180.5368</v>
      </c>
      <c r="K359" s="296">
        <v>638252</v>
      </c>
      <c r="L359" s="203">
        <f t="shared" si="66"/>
        <v>95.737799999999993</v>
      </c>
      <c r="M359" s="298">
        <f t="shared" ref="M359:M364" si="68">I359+K359</f>
        <v>2443620</v>
      </c>
      <c r="N359" s="473">
        <f t="shared" si="67"/>
        <v>276.27459999999996</v>
      </c>
      <c r="O359" s="294"/>
      <c r="P359" s="300"/>
      <c r="Q359" s="294"/>
      <c r="R359" s="295"/>
      <c r="S359" s="169"/>
      <c r="T359" s="201"/>
      <c r="U359" s="201"/>
      <c r="V359" s="127"/>
    </row>
    <row r="360" spans="1:22" ht="13.5" customHeight="1">
      <c r="A360" s="511">
        <v>5</v>
      </c>
      <c r="B360" s="79" t="s">
        <v>157</v>
      </c>
      <c r="C360" s="526">
        <v>3515812</v>
      </c>
      <c r="D360" s="527">
        <v>389.3537</v>
      </c>
      <c r="E360" s="527">
        <v>389.35399999999998</v>
      </c>
      <c r="F360" s="528">
        <f t="shared" si="64"/>
        <v>1.0000007705076386</v>
      </c>
      <c r="G360" s="140"/>
      <c r="I360" s="472">
        <v>2760362</v>
      </c>
      <c r="J360" s="297">
        <f t="shared" si="65"/>
        <v>276.03620000000001</v>
      </c>
      <c r="K360" s="296">
        <v>755450</v>
      </c>
      <c r="L360" s="203">
        <f t="shared" si="66"/>
        <v>113.3175</v>
      </c>
      <c r="M360" s="298">
        <f t="shared" si="68"/>
        <v>3515812</v>
      </c>
      <c r="N360" s="473">
        <f t="shared" si="67"/>
        <v>389.3537</v>
      </c>
      <c r="O360" s="294"/>
      <c r="P360" s="300"/>
      <c r="Q360" s="294"/>
      <c r="R360" s="295"/>
      <c r="S360" s="169"/>
      <c r="T360" s="201"/>
      <c r="U360" s="201"/>
      <c r="V360" s="127"/>
    </row>
    <row r="361" spans="1:22" ht="13.5" customHeight="1">
      <c r="A361" s="511">
        <v>6</v>
      </c>
      <c r="B361" s="79" t="s">
        <v>158</v>
      </c>
      <c r="C361" s="526">
        <v>6659594</v>
      </c>
      <c r="D361" s="527">
        <v>702.39465000000007</v>
      </c>
      <c r="E361" s="527">
        <v>702.3950000000001</v>
      </c>
      <c r="F361" s="528">
        <f t="shared" si="64"/>
        <v>1.0000004982953672</v>
      </c>
      <c r="G361" s="140"/>
      <c r="I361" s="472">
        <v>5930889</v>
      </c>
      <c r="J361" s="297">
        <f t="shared" si="65"/>
        <v>593.08890000000008</v>
      </c>
      <c r="K361" s="296">
        <v>728705</v>
      </c>
      <c r="L361" s="203">
        <f t="shared" si="66"/>
        <v>109.30574999999999</v>
      </c>
      <c r="M361" s="298">
        <f t="shared" si="68"/>
        <v>6659594</v>
      </c>
      <c r="N361" s="473">
        <f t="shared" si="67"/>
        <v>702.39465000000007</v>
      </c>
      <c r="O361" s="294"/>
      <c r="P361" s="300"/>
      <c r="Q361" s="294"/>
      <c r="R361" s="295"/>
      <c r="S361" s="169"/>
      <c r="T361" s="201"/>
      <c r="U361" s="201"/>
      <c r="V361" s="127"/>
    </row>
    <row r="362" spans="1:22" ht="13.5" customHeight="1">
      <c r="A362" s="511">
        <v>7</v>
      </c>
      <c r="B362" s="79" t="s">
        <v>159</v>
      </c>
      <c r="C362" s="526">
        <v>2790543</v>
      </c>
      <c r="D362" s="527">
        <v>301.15730000000002</v>
      </c>
      <c r="E362" s="527">
        <v>301.15700000000004</v>
      </c>
      <c r="F362" s="528">
        <f t="shared" si="64"/>
        <v>0.99999900384284235</v>
      </c>
      <c r="G362" s="140"/>
      <c r="I362" s="472">
        <v>2348483</v>
      </c>
      <c r="J362" s="297">
        <f t="shared" si="65"/>
        <v>234.84830000000002</v>
      </c>
      <c r="K362" s="296">
        <v>442060</v>
      </c>
      <c r="L362" s="203">
        <f t="shared" si="66"/>
        <v>66.308999999999997</v>
      </c>
      <c r="M362" s="298">
        <f t="shared" si="68"/>
        <v>2790543</v>
      </c>
      <c r="N362" s="473">
        <f t="shared" si="67"/>
        <v>301.15730000000002</v>
      </c>
      <c r="O362" s="294"/>
      <c r="P362" s="300"/>
      <c r="Q362" s="294"/>
      <c r="R362" s="295"/>
      <c r="S362" s="169"/>
      <c r="T362" s="201"/>
      <c r="U362" s="201"/>
      <c r="V362" s="127"/>
    </row>
    <row r="363" spans="1:22" ht="13.5" customHeight="1">
      <c r="A363" s="511">
        <v>8</v>
      </c>
      <c r="B363" s="529" t="s">
        <v>264</v>
      </c>
      <c r="C363" s="526">
        <v>4830742</v>
      </c>
      <c r="D363" s="527">
        <v>535.93344999999999</v>
      </c>
      <c r="E363" s="527">
        <v>535.93399999999997</v>
      </c>
      <c r="F363" s="528">
        <f t="shared" si="64"/>
        <v>1.0000010262468222</v>
      </c>
      <c r="G363" s="140"/>
      <c r="I363" s="472">
        <v>3773557</v>
      </c>
      <c r="J363" s="297">
        <f t="shared" si="65"/>
        <v>377.35570000000001</v>
      </c>
      <c r="K363" s="296">
        <v>1057185</v>
      </c>
      <c r="L363" s="203">
        <f t="shared" si="66"/>
        <v>158.57774999999998</v>
      </c>
      <c r="M363" s="298">
        <f t="shared" si="68"/>
        <v>4830742</v>
      </c>
      <c r="N363" s="473">
        <f t="shared" si="67"/>
        <v>535.93344999999999</v>
      </c>
      <c r="O363" s="294"/>
      <c r="P363" s="300"/>
      <c r="Q363" s="294"/>
      <c r="R363" s="295"/>
      <c r="S363" s="169"/>
      <c r="T363" s="201"/>
      <c r="U363" s="201"/>
      <c r="V363" s="127"/>
    </row>
    <row r="364" spans="1:22" ht="13.5" customHeight="1" thickBot="1">
      <c r="A364" s="511">
        <v>9</v>
      </c>
      <c r="B364" s="60" t="s">
        <v>161</v>
      </c>
      <c r="C364" s="530">
        <v>2270749</v>
      </c>
      <c r="D364" s="527">
        <v>238.81375000000003</v>
      </c>
      <c r="E364" s="527">
        <v>238.81400000000002</v>
      </c>
      <c r="F364" s="528">
        <f t="shared" si="64"/>
        <v>1.000001046840896</v>
      </c>
      <c r="G364" s="140"/>
      <c r="I364" s="474">
        <v>2035972</v>
      </c>
      <c r="J364" s="475">
        <f t="shared" si="65"/>
        <v>203.59720000000002</v>
      </c>
      <c r="K364" s="476">
        <v>234777</v>
      </c>
      <c r="L364" s="477">
        <f t="shared" si="66"/>
        <v>35.216549999999998</v>
      </c>
      <c r="M364" s="478">
        <f t="shared" si="68"/>
        <v>2270749</v>
      </c>
      <c r="N364" s="479">
        <f t="shared" si="67"/>
        <v>238.81375000000003</v>
      </c>
      <c r="O364" s="294"/>
      <c r="P364" s="300"/>
      <c r="Q364" s="294"/>
      <c r="R364" s="295"/>
      <c r="S364" s="169"/>
      <c r="T364" s="201"/>
      <c r="U364" s="201"/>
      <c r="V364" s="127"/>
    </row>
    <row r="365" spans="1:22" ht="13.5" customHeight="1" thickBot="1">
      <c r="A365" s="511"/>
      <c r="B365" s="531" t="s">
        <v>33</v>
      </c>
      <c r="C365" s="532">
        <f>SUM(C356:C364)</f>
        <v>33889984</v>
      </c>
      <c r="D365" s="436">
        <f>SUM(D356:D364)</f>
        <v>3760.3640500000001</v>
      </c>
      <c r="E365" s="436">
        <f>SUM(E356:E364)</f>
        <v>3760.3654000000001</v>
      </c>
      <c r="F365" s="49">
        <f t="shared" si="64"/>
        <v>1.0000003590077935</v>
      </c>
      <c r="G365" s="140"/>
      <c r="I365" s="470">
        <f>SUM(I356:I364)</f>
        <v>26462671</v>
      </c>
      <c r="J365" s="482">
        <f t="shared" ref="J365:N365" si="69">SUM(J356:J364)</f>
        <v>2646.2671000000005</v>
      </c>
      <c r="K365" s="471">
        <f>SUM(K356:K364)</f>
        <v>7427313</v>
      </c>
      <c r="L365" s="482">
        <f t="shared" si="69"/>
        <v>1114.0969499999999</v>
      </c>
      <c r="M365" s="471">
        <f t="shared" si="69"/>
        <v>33889984</v>
      </c>
      <c r="N365" s="483">
        <f t="shared" si="69"/>
        <v>3760.3640500000001</v>
      </c>
      <c r="O365" s="170"/>
      <c r="P365" s="300"/>
      <c r="Q365" s="170"/>
      <c r="R365" s="170"/>
      <c r="S365" s="170"/>
      <c r="T365" s="170"/>
      <c r="U365" s="170"/>
    </row>
    <row r="366" spans="1:22">
      <c r="A366" s="301"/>
      <c r="B366" s="302"/>
      <c r="C366" s="303"/>
      <c r="D366" s="303"/>
      <c r="E366" s="304"/>
      <c r="F366" s="305"/>
      <c r="G366" s="306"/>
      <c r="O366" s="170"/>
      <c r="P366" s="300"/>
      <c r="Q366" s="170"/>
      <c r="R366" s="170"/>
      <c r="S366" s="170"/>
      <c r="T366" s="170"/>
      <c r="U366" s="170"/>
    </row>
    <row r="367" spans="1:22">
      <c r="A367" s="168" t="s">
        <v>245</v>
      </c>
      <c r="B367" s="140"/>
      <c r="C367" s="140"/>
      <c r="D367" s="140"/>
      <c r="E367" s="140"/>
      <c r="F367" s="140"/>
      <c r="G367" s="140"/>
      <c r="H367" s="89"/>
      <c r="P367" s="170"/>
      <c r="Q367" s="170"/>
      <c r="R367" s="170"/>
      <c r="S367" s="170"/>
      <c r="T367" s="170"/>
      <c r="U367" s="170"/>
    </row>
    <row r="368" spans="1:22">
      <c r="A368" s="140"/>
      <c r="B368" s="140"/>
      <c r="C368" s="140"/>
      <c r="D368" s="140"/>
      <c r="E368" s="140"/>
      <c r="F368" s="140"/>
      <c r="G368" s="140"/>
      <c r="H368" s="89"/>
      <c r="L368" s="8" t="s">
        <v>15</v>
      </c>
      <c r="P368" s="170"/>
      <c r="Q368" s="170"/>
      <c r="R368" s="170"/>
      <c r="S368" s="170"/>
      <c r="T368" s="170"/>
      <c r="U368" s="170"/>
    </row>
    <row r="369" spans="1:23" ht="13.9" customHeight="1">
      <c r="A369" s="140"/>
      <c r="B369" s="140"/>
      <c r="C369" s="140"/>
      <c r="D369" s="140"/>
      <c r="E369" s="307" t="s">
        <v>93</v>
      </c>
      <c r="F369" s="140"/>
      <c r="G369" s="140"/>
      <c r="H369" s="89"/>
      <c r="J369" s="8" t="s">
        <v>15</v>
      </c>
      <c r="M369" s="55"/>
      <c r="N369" s="438" t="s">
        <v>176</v>
      </c>
      <c r="O369" s="439" t="s">
        <v>177</v>
      </c>
    </row>
    <row r="370" spans="1:23" ht="64.5" customHeight="1">
      <c r="A370" s="173" t="s">
        <v>36</v>
      </c>
      <c r="B370" s="173" t="s">
        <v>37</v>
      </c>
      <c r="C370" s="523" t="s">
        <v>278</v>
      </c>
      <c r="D370" s="523" t="s">
        <v>94</v>
      </c>
      <c r="E370" s="523" t="s">
        <v>95</v>
      </c>
      <c r="F370" s="173" t="s">
        <v>90</v>
      </c>
      <c r="G370" s="140"/>
      <c r="I370" s="498" t="s">
        <v>46</v>
      </c>
      <c r="J370" s="498" t="s">
        <v>173</v>
      </c>
      <c r="K370" s="498" t="s">
        <v>174</v>
      </c>
      <c r="L370" s="498" t="s">
        <v>175</v>
      </c>
      <c r="M370" s="498" t="s">
        <v>279</v>
      </c>
      <c r="N370" s="498" t="s">
        <v>280</v>
      </c>
      <c r="O370" s="499" t="s">
        <v>281</v>
      </c>
      <c r="P370" s="308"/>
      <c r="Q370" s="308"/>
      <c r="R370" s="308"/>
      <c r="S370" s="308"/>
      <c r="T370" s="308"/>
      <c r="U370" s="308"/>
      <c r="V370" s="308"/>
    </row>
    <row r="371" spans="1:23" ht="13.15" customHeight="1">
      <c r="A371" s="524">
        <v>1</v>
      </c>
      <c r="B371" s="524">
        <v>2</v>
      </c>
      <c r="C371" s="525">
        <v>3</v>
      </c>
      <c r="D371" s="525">
        <v>4</v>
      </c>
      <c r="E371" s="525">
        <v>5</v>
      </c>
      <c r="F371" s="524">
        <v>6</v>
      </c>
      <c r="G371" s="140"/>
      <c r="I371" s="55" t="s">
        <v>153</v>
      </c>
      <c r="J371" s="309">
        <v>6693.5466666666671</v>
      </c>
      <c r="K371" s="309">
        <f>(J371*4.13*218)</f>
        <v>6026467.8058666671</v>
      </c>
      <c r="L371" s="309">
        <v>3527.6888888888889</v>
      </c>
      <c r="M371" s="308">
        <f>(L371*6.18*218)</f>
        <v>4752643.5786666665</v>
      </c>
      <c r="N371" s="310">
        <f t="shared" ref="N371:N380" si="70">K371+M371</f>
        <v>10779111.384533335</v>
      </c>
      <c r="O371" s="310">
        <f>N371/100000</f>
        <v>107.79111384533334</v>
      </c>
      <c r="P371" s="308"/>
      <c r="Q371" s="308"/>
      <c r="R371" s="308"/>
      <c r="S371" s="308"/>
      <c r="T371" s="308"/>
      <c r="U371" s="308"/>
      <c r="V371" s="308"/>
    </row>
    <row r="372" spans="1:23" ht="13.5" customHeight="1">
      <c r="A372" s="511">
        <v>1</v>
      </c>
      <c r="B372" s="79" t="s">
        <v>153</v>
      </c>
      <c r="C372" s="526">
        <v>2299778</v>
      </c>
      <c r="D372" s="533">
        <v>107.79111384533334</v>
      </c>
      <c r="E372" s="534">
        <v>111.26</v>
      </c>
      <c r="F372" s="528">
        <f t="shared" ref="F372:F381" si="71">E372/D372</f>
        <v>1.0321815596009527</v>
      </c>
      <c r="G372" s="140"/>
      <c r="I372" s="55" t="s">
        <v>154</v>
      </c>
      <c r="J372" s="309">
        <v>14372.169265033408</v>
      </c>
      <c r="K372" s="309">
        <f t="shared" ref="K372:K379" si="72">(J372*4.13*218)</f>
        <v>12939838.876080178</v>
      </c>
      <c r="L372" s="309">
        <v>6056.0801781737191</v>
      </c>
      <c r="M372" s="308">
        <f t="shared" ref="M372:M379" si="73">(L372*6.18*218)</f>
        <v>8158993.4592427611</v>
      </c>
      <c r="N372" s="310">
        <f t="shared" si="70"/>
        <v>21098832.335322939</v>
      </c>
      <c r="O372" s="310">
        <f t="shared" ref="O372:O379" si="74">N372/100000</f>
        <v>210.98832335322939</v>
      </c>
      <c r="P372" s="308"/>
      <c r="Q372" s="308"/>
      <c r="R372" s="308"/>
      <c r="S372" s="308"/>
      <c r="T372" s="308"/>
      <c r="U372" s="308"/>
      <c r="V372" s="308"/>
    </row>
    <row r="373" spans="1:23" ht="13.5" customHeight="1">
      <c r="A373" s="511">
        <v>2</v>
      </c>
      <c r="B373" s="79" t="s">
        <v>154</v>
      </c>
      <c r="C373" s="526">
        <v>4586142</v>
      </c>
      <c r="D373" s="533">
        <v>210.98832335322939</v>
      </c>
      <c r="E373" s="534">
        <v>217.28</v>
      </c>
      <c r="F373" s="528">
        <f t="shared" si="71"/>
        <v>1.0298200229604049</v>
      </c>
      <c r="G373" s="140"/>
      <c r="I373" s="55" t="s">
        <v>155</v>
      </c>
      <c r="J373" s="309">
        <v>14438.685446009389</v>
      </c>
      <c r="K373" s="309">
        <f t="shared" si="72"/>
        <v>12999726.054460092</v>
      </c>
      <c r="L373" s="309">
        <v>6655.2300469483571</v>
      </c>
      <c r="M373" s="308">
        <f t="shared" si="73"/>
        <v>8966192.1284507047</v>
      </c>
      <c r="N373" s="310">
        <f t="shared" si="70"/>
        <v>21965918.182910796</v>
      </c>
      <c r="O373" s="310">
        <f t="shared" si="74"/>
        <v>219.65918182910795</v>
      </c>
      <c r="P373" s="308"/>
      <c r="Q373" s="308"/>
      <c r="R373" s="308"/>
      <c r="S373" s="308"/>
      <c r="T373" s="308"/>
      <c r="U373" s="308"/>
      <c r="V373" s="308"/>
    </row>
    <row r="374" spans="1:23" ht="13.5" customHeight="1">
      <c r="A374" s="511">
        <v>3</v>
      </c>
      <c r="B374" s="79" t="s">
        <v>155</v>
      </c>
      <c r="C374" s="526">
        <v>4493004</v>
      </c>
      <c r="D374" s="533">
        <v>219.65918182910795</v>
      </c>
      <c r="E374" s="534">
        <v>214.62</v>
      </c>
      <c r="F374" s="528">
        <f t="shared" si="71"/>
        <v>0.97705908859740553</v>
      </c>
      <c r="G374" s="140"/>
      <c r="I374" s="55" t="s">
        <v>156</v>
      </c>
      <c r="J374" s="309">
        <v>8059.6785714285716</v>
      </c>
      <c r="K374" s="309">
        <f t="shared" si="72"/>
        <v>7256451.004999999</v>
      </c>
      <c r="L374" s="309">
        <v>2849.3392857142858</v>
      </c>
      <c r="M374" s="308">
        <f t="shared" si="73"/>
        <v>3838743.8592857141</v>
      </c>
      <c r="N374" s="310">
        <f t="shared" si="70"/>
        <v>11095194.864285713</v>
      </c>
      <c r="O374" s="310">
        <f t="shared" si="74"/>
        <v>110.95194864285713</v>
      </c>
      <c r="P374" s="308"/>
      <c r="Q374" s="308"/>
      <c r="R374" s="308"/>
      <c r="S374" s="308"/>
      <c r="T374" s="308"/>
      <c r="U374" s="308"/>
      <c r="V374" s="308"/>
    </row>
    <row r="375" spans="1:23" ht="13.5" customHeight="1">
      <c r="A375" s="511">
        <v>4</v>
      </c>
      <c r="B375" s="79" t="s">
        <v>156</v>
      </c>
      <c r="C375" s="526">
        <v>2443620</v>
      </c>
      <c r="D375" s="533">
        <v>110.95194864285713</v>
      </c>
      <c r="E375" s="534">
        <v>114</v>
      </c>
      <c r="F375" s="528">
        <f t="shared" si="71"/>
        <v>1.0274718145505874</v>
      </c>
      <c r="G375" s="140"/>
      <c r="I375" s="55" t="s">
        <v>157</v>
      </c>
      <c r="J375" s="309">
        <v>12662.211009174312</v>
      </c>
      <c r="K375" s="309">
        <f t="shared" si="72"/>
        <v>11400295.060000001</v>
      </c>
      <c r="L375" s="309">
        <v>3465.3669724770643</v>
      </c>
      <c r="M375" s="308">
        <f t="shared" si="73"/>
        <v>4668681</v>
      </c>
      <c r="N375" s="310">
        <f t="shared" si="70"/>
        <v>16068976.060000001</v>
      </c>
      <c r="O375" s="310">
        <f t="shared" si="74"/>
        <v>160.6897606</v>
      </c>
      <c r="P375" s="308"/>
      <c r="Q375" s="308"/>
      <c r="R375" s="308"/>
      <c r="S375" s="308"/>
      <c r="T375" s="308"/>
      <c r="U375" s="308"/>
      <c r="V375" s="308"/>
    </row>
    <row r="376" spans="1:23" ht="13.5" customHeight="1">
      <c r="A376" s="511">
        <v>5</v>
      </c>
      <c r="B376" s="79" t="s">
        <v>157</v>
      </c>
      <c r="C376" s="526">
        <v>3515812</v>
      </c>
      <c r="D376" s="533">
        <v>160.6897606</v>
      </c>
      <c r="E376" s="534">
        <v>160.69</v>
      </c>
      <c r="F376" s="528">
        <f t="shared" si="71"/>
        <v>1.0000014898273486</v>
      </c>
      <c r="G376" s="140"/>
      <c r="I376" s="55" t="s">
        <v>158</v>
      </c>
      <c r="J376" s="309">
        <v>27331.285714285714</v>
      </c>
      <c r="K376" s="309">
        <f t="shared" si="72"/>
        <v>24607449.779999997</v>
      </c>
      <c r="L376" s="309">
        <v>3358.0875576036865</v>
      </c>
      <c r="M376" s="308">
        <f t="shared" si="73"/>
        <v>4524149.8811059901</v>
      </c>
      <c r="N376" s="310">
        <f t="shared" si="70"/>
        <v>29131599.661105987</v>
      </c>
      <c r="O376" s="310">
        <f t="shared" si="74"/>
        <v>291.31599661105986</v>
      </c>
      <c r="P376" s="308"/>
      <c r="Q376" s="308"/>
      <c r="R376" s="308"/>
      <c r="S376" s="308"/>
      <c r="T376" s="308"/>
      <c r="U376" s="308"/>
      <c r="V376" s="308"/>
    </row>
    <row r="377" spans="1:23" ht="13.5" customHeight="1">
      <c r="A377" s="511">
        <v>6</v>
      </c>
      <c r="B377" s="79" t="s">
        <v>158</v>
      </c>
      <c r="C377" s="526">
        <v>6659594</v>
      </c>
      <c r="D377" s="533">
        <v>291.31599661105986</v>
      </c>
      <c r="E377" s="534">
        <v>289.97000000000003</v>
      </c>
      <c r="F377" s="528">
        <f t="shared" si="71"/>
        <v>0.99537959938102238</v>
      </c>
      <c r="G377" s="140"/>
      <c r="H377" s="8" t="s">
        <v>15</v>
      </c>
      <c r="I377" s="55" t="s">
        <v>159</v>
      </c>
      <c r="J377" s="309">
        <v>11345.328502415459</v>
      </c>
      <c r="K377" s="309">
        <f t="shared" si="72"/>
        <v>10214653.063864734</v>
      </c>
      <c r="L377" s="309">
        <v>2135.5555555555557</v>
      </c>
      <c r="M377" s="308">
        <f t="shared" si="73"/>
        <v>2877105.8666666667</v>
      </c>
      <c r="N377" s="310">
        <f t="shared" si="70"/>
        <v>13091758.930531401</v>
      </c>
      <c r="O377" s="310">
        <f t="shared" si="74"/>
        <v>130.91758930531401</v>
      </c>
      <c r="P377" s="308"/>
      <c r="Q377" s="308"/>
      <c r="R377" s="308"/>
      <c r="S377" s="308"/>
      <c r="T377" s="308"/>
      <c r="U377" s="308"/>
      <c r="V377" s="308"/>
    </row>
    <row r="378" spans="1:23" ht="13.5" customHeight="1">
      <c r="A378" s="511">
        <v>7</v>
      </c>
      <c r="B378" s="79" t="s">
        <v>159</v>
      </c>
      <c r="C378" s="526">
        <v>2790543</v>
      </c>
      <c r="D378" s="533">
        <v>130.91758930531401</v>
      </c>
      <c r="E378" s="534">
        <v>124.31</v>
      </c>
      <c r="F378" s="528">
        <f t="shared" si="71"/>
        <v>0.94952863598867232</v>
      </c>
      <c r="G378" s="140"/>
      <c r="I378" s="55" t="s">
        <v>160</v>
      </c>
      <c r="J378" s="309">
        <v>17309.894495412846</v>
      </c>
      <c r="K378" s="309">
        <f t="shared" si="72"/>
        <v>15584790.410000002</v>
      </c>
      <c r="L378" s="309">
        <v>4849.4724770642206</v>
      </c>
      <c r="M378" s="308">
        <f t="shared" si="73"/>
        <v>6533403.2999999998</v>
      </c>
      <c r="N378" s="310">
        <f t="shared" si="70"/>
        <v>22118193.710000001</v>
      </c>
      <c r="O378" s="310">
        <f t="shared" si="74"/>
        <v>221.1819371</v>
      </c>
      <c r="P378" s="308"/>
      <c r="Q378" s="308"/>
      <c r="R378" s="308"/>
      <c r="S378" s="308"/>
      <c r="T378" s="308"/>
      <c r="U378" s="308"/>
      <c r="V378" s="308"/>
    </row>
    <row r="379" spans="1:23" ht="13.5" customHeight="1">
      <c r="A379" s="511">
        <v>8</v>
      </c>
      <c r="B379" s="529" t="s">
        <v>264</v>
      </c>
      <c r="C379" s="526">
        <v>4830742</v>
      </c>
      <c r="D379" s="533">
        <v>221.1819371</v>
      </c>
      <c r="E379" s="534">
        <v>221.19</v>
      </c>
      <c r="F379" s="528">
        <f t="shared" si="71"/>
        <v>1.0000364537000883</v>
      </c>
      <c r="G379" s="140"/>
      <c r="I379" s="60" t="s">
        <v>161</v>
      </c>
      <c r="J379" s="309">
        <v>9382.3594470046082</v>
      </c>
      <c r="K379" s="309">
        <f t="shared" si="72"/>
        <v>8447313.5045161285</v>
      </c>
      <c r="L379" s="309">
        <v>1081.9216589861751</v>
      </c>
      <c r="M379" s="308">
        <f t="shared" si="73"/>
        <v>1457608.1358525343</v>
      </c>
      <c r="N379" s="310">
        <f t="shared" si="70"/>
        <v>9904921.6403686628</v>
      </c>
      <c r="O379" s="310">
        <f t="shared" si="74"/>
        <v>99.049216403686628</v>
      </c>
      <c r="P379" s="308"/>
      <c r="Q379" s="308"/>
      <c r="R379" s="308"/>
      <c r="S379" s="308"/>
      <c r="T379" s="308"/>
      <c r="U379" s="308"/>
      <c r="V379" s="308"/>
    </row>
    <row r="380" spans="1:23" ht="13.5" customHeight="1">
      <c r="A380" s="511">
        <v>9</v>
      </c>
      <c r="B380" s="60" t="s">
        <v>161</v>
      </c>
      <c r="C380" s="530">
        <v>2270749</v>
      </c>
      <c r="D380" s="533">
        <v>99.049216403686628</v>
      </c>
      <c r="E380" s="534">
        <v>98.6</v>
      </c>
      <c r="F380" s="528">
        <f t="shared" si="71"/>
        <v>0.9954647152193935</v>
      </c>
      <c r="G380" s="140"/>
      <c r="I380" s="308"/>
      <c r="J380" s="495">
        <f>SUM(J371:J379)</f>
        <v>121595.15911743099</v>
      </c>
      <c r="K380" s="495">
        <f>SUM(K371:K379)</f>
        <v>109476985.55978779</v>
      </c>
      <c r="L380" s="495">
        <f>SUM(L371:L379)</f>
        <v>33978.742621411948</v>
      </c>
      <c r="M380" s="496">
        <f>SUM(M371:M379)</f>
        <v>45777521.209271029</v>
      </c>
      <c r="N380" s="497">
        <f t="shared" si="70"/>
        <v>155254506.76905882</v>
      </c>
      <c r="O380" s="497">
        <f>N380/100000</f>
        <v>1552.5450676905882</v>
      </c>
      <c r="P380" s="308"/>
      <c r="Q380" s="308"/>
      <c r="R380" s="308"/>
      <c r="S380" s="308"/>
      <c r="T380" s="308"/>
      <c r="U380" s="308"/>
      <c r="V380" s="308"/>
    </row>
    <row r="381" spans="1:23" ht="13.5" customHeight="1">
      <c r="A381" s="511"/>
      <c r="B381" s="531" t="s">
        <v>33</v>
      </c>
      <c r="C381" s="532">
        <f>SUM(C372:C380)</f>
        <v>33889984</v>
      </c>
      <c r="D381" s="436">
        <f>SUM(D372:D380)</f>
        <v>1552.5450676905882</v>
      </c>
      <c r="E381" s="436">
        <f>SUM(E372:E380)</f>
        <v>1551.92</v>
      </c>
      <c r="F381" s="49">
        <f t="shared" si="71"/>
        <v>0.99959739159680694</v>
      </c>
      <c r="G381" s="140"/>
      <c r="I381" s="308"/>
      <c r="J381" s="308"/>
      <c r="K381" s="308"/>
      <c r="L381" s="308"/>
      <c r="M381" s="308"/>
      <c r="N381" s="308"/>
      <c r="O381" s="308"/>
      <c r="P381" s="308"/>
      <c r="Q381" s="308"/>
      <c r="R381" s="308"/>
      <c r="S381" s="308"/>
      <c r="T381" s="308"/>
      <c r="U381" s="308"/>
      <c r="V381" s="308"/>
      <c r="W381" s="308"/>
    </row>
    <row r="382" spans="1:23" ht="13.5" customHeight="1">
      <c r="A382" s="185"/>
      <c r="B382" s="186"/>
      <c r="C382" s="187"/>
      <c r="D382" s="187"/>
      <c r="E382" s="188"/>
      <c r="F382" s="189"/>
      <c r="G382" s="190"/>
      <c r="I382" s="308"/>
      <c r="J382" s="308"/>
      <c r="K382" s="308"/>
      <c r="L382" s="308"/>
      <c r="M382" s="308"/>
      <c r="N382" s="308"/>
      <c r="O382" s="308"/>
      <c r="P382" s="308"/>
      <c r="Q382" s="308"/>
      <c r="R382" s="308"/>
      <c r="S382" s="308"/>
      <c r="T382" s="308"/>
      <c r="U382" s="308"/>
      <c r="V382" s="308"/>
      <c r="W382" s="308"/>
    </row>
    <row r="383" spans="1:23" ht="13.5" customHeight="1">
      <c r="A383" s="311" t="s">
        <v>191</v>
      </c>
      <c r="B383" s="311"/>
      <c r="C383" s="311"/>
      <c r="D383" s="312"/>
      <c r="E383" s="312"/>
      <c r="F383" s="312"/>
      <c r="G383" s="312"/>
      <c r="I383" s="308"/>
      <c r="J383" s="308"/>
      <c r="K383" s="308"/>
      <c r="L383" s="308"/>
      <c r="M383" s="308"/>
      <c r="N383" s="308"/>
      <c r="O383" s="308"/>
      <c r="P383" s="308"/>
      <c r="Q383" s="308"/>
      <c r="R383" s="308"/>
      <c r="S383" s="308"/>
      <c r="T383" s="308"/>
      <c r="U383" s="308"/>
      <c r="V383" s="308"/>
      <c r="W383" s="308"/>
    </row>
    <row r="384" spans="1:23" ht="23.25" customHeight="1">
      <c r="A384" s="313" t="s">
        <v>96</v>
      </c>
      <c r="B384" s="311"/>
      <c r="C384" s="311"/>
      <c r="D384" s="312"/>
      <c r="E384" s="312"/>
      <c r="F384" s="312"/>
      <c r="G384" s="312"/>
      <c r="I384" s="308"/>
      <c r="J384" s="308"/>
      <c r="K384" s="308"/>
      <c r="L384" s="308"/>
      <c r="P384" s="308"/>
      <c r="Q384" s="308"/>
      <c r="R384" s="308"/>
      <c r="S384" s="308"/>
      <c r="T384" s="308"/>
      <c r="U384" s="308"/>
      <c r="V384" s="308"/>
      <c r="W384" s="308"/>
    </row>
    <row r="385" spans="1:20" ht="48.75" customHeight="1">
      <c r="A385" s="214" t="s">
        <v>45</v>
      </c>
      <c r="B385" s="214" t="s">
        <v>46</v>
      </c>
      <c r="C385" s="214" t="s">
        <v>246</v>
      </c>
      <c r="D385" s="214" t="s">
        <v>282</v>
      </c>
      <c r="E385" s="214" t="s">
        <v>197</v>
      </c>
      <c r="F385" s="214" t="s">
        <v>97</v>
      </c>
      <c r="G385" s="314" t="s">
        <v>98</v>
      </c>
      <c r="J385" s="606" t="s">
        <v>49</v>
      </c>
      <c r="K385" s="606"/>
      <c r="L385" s="606"/>
      <c r="N385" s="616" t="s">
        <v>151</v>
      </c>
      <c r="O385" s="617"/>
      <c r="P385" s="618"/>
      <c r="R385" s="606" t="s">
        <v>163</v>
      </c>
      <c r="S385" s="606"/>
      <c r="T385" s="606"/>
    </row>
    <row r="386" spans="1:20">
      <c r="A386" s="315">
        <v>1</v>
      </c>
      <c r="B386" s="315">
        <v>2</v>
      </c>
      <c r="C386" s="315">
        <v>3</v>
      </c>
      <c r="D386" s="315">
        <v>4</v>
      </c>
      <c r="E386" s="315">
        <v>5</v>
      </c>
      <c r="F386" s="315">
        <v>6</v>
      </c>
      <c r="G386" s="315">
        <v>7</v>
      </c>
      <c r="J386" s="194" t="s">
        <v>71</v>
      </c>
      <c r="K386" s="194" t="s">
        <v>40</v>
      </c>
      <c r="L386" s="194" t="s">
        <v>11</v>
      </c>
      <c r="N386" s="194" t="s">
        <v>71</v>
      </c>
      <c r="O386" s="194" t="s">
        <v>40</v>
      </c>
      <c r="P386" s="194" t="s">
        <v>11</v>
      </c>
      <c r="R386" s="194" t="s">
        <v>71</v>
      </c>
      <c r="S386" s="194" t="s">
        <v>40</v>
      </c>
      <c r="T386" s="194" t="s">
        <v>11</v>
      </c>
    </row>
    <row r="387" spans="1:20" ht="13.5" customHeight="1">
      <c r="A387" s="316">
        <v>1</v>
      </c>
      <c r="B387" s="55" t="s">
        <v>153</v>
      </c>
      <c r="C387" s="317">
        <v>84.8</v>
      </c>
      <c r="D387" s="318">
        <v>25.799999999999997</v>
      </c>
      <c r="E387" s="224">
        <v>69.53</v>
      </c>
      <c r="F387" s="319">
        <f>D387+E387</f>
        <v>95.33</v>
      </c>
      <c r="G387" s="320">
        <f>F387/C387</f>
        <v>1.1241745283018869</v>
      </c>
      <c r="I387" s="78"/>
      <c r="J387" s="321"/>
      <c r="K387" s="322"/>
      <c r="L387" s="125">
        <f>J387+K387</f>
        <v>0</v>
      </c>
      <c r="M387" s="78"/>
      <c r="N387" s="323"/>
      <c r="O387" s="323"/>
      <c r="P387" s="125">
        <f t="shared" ref="P387:P395" si="75">N387+O387</f>
        <v>0</v>
      </c>
      <c r="R387" s="125"/>
      <c r="S387" s="500"/>
      <c r="T387" s="125">
        <f>R387+S387</f>
        <v>0</v>
      </c>
    </row>
    <row r="388" spans="1:20" ht="13.5" customHeight="1">
      <c r="A388" s="316">
        <v>2</v>
      </c>
      <c r="B388" s="55" t="s">
        <v>154</v>
      </c>
      <c r="C388" s="317">
        <v>102.3</v>
      </c>
      <c r="D388" s="318">
        <v>31.130000000000003</v>
      </c>
      <c r="E388" s="224">
        <v>83.87</v>
      </c>
      <c r="F388" s="319">
        <f t="shared" ref="F388:F396" si="76">D388+E388</f>
        <v>115</v>
      </c>
      <c r="G388" s="320">
        <f t="shared" ref="G388:G395" si="77">F388/C388</f>
        <v>1.1241446725317694</v>
      </c>
      <c r="I388" s="78"/>
      <c r="J388" s="321"/>
      <c r="K388" s="322"/>
      <c r="L388" s="125">
        <f t="shared" ref="L388:L396" si="78">J388+K388</f>
        <v>0</v>
      </c>
      <c r="M388" s="78"/>
      <c r="N388" s="323"/>
      <c r="O388" s="323"/>
      <c r="P388" s="125">
        <f t="shared" si="75"/>
        <v>0</v>
      </c>
      <c r="R388" s="125"/>
      <c r="S388" s="500"/>
      <c r="T388" s="125">
        <f t="shared" ref="T388:T395" si="79">R388+S388</f>
        <v>0</v>
      </c>
    </row>
    <row r="389" spans="1:20" ht="13.5" customHeight="1">
      <c r="A389" s="316">
        <v>3</v>
      </c>
      <c r="B389" s="55" t="s">
        <v>155</v>
      </c>
      <c r="C389" s="317">
        <v>74</v>
      </c>
      <c r="D389" s="318">
        <v>22.52</v>
      </c>
      <c r="E389" s="224">
        <v>60.68</v>
      </c>
      <c r="F389" s="319">
        <f t="shared" si="76"/>
        <v>83.2</v>
      </c>
      <c r="G389" s="320">
        <f t="shared" si="77"/>
        <v>1.1243243243243244</v>
      </c>
      <c r="I389" s="78"/>
      <c r="J389" s="321"/>
      <c r="K389" s="322"/>
      <c r="L389" s="125">
        <f t="shared" si="78"/>
        <v>0</v>
      </c>
      <c r="M389" s="78"/>
      <c r="N389" s="323"/>
      <c r="O389" s="323"/>
      <c r="P389" s="125">
        <f t="shared" si="75"/>
        <v>0</v>
      </c>
      <c r="R389" s="125"/>
      <c r="S389" s="500"/>
      <c r="T389" s="125">
        <f t="shared" si="79"/>
        <v>0</v>
      </c>
    </row>
    <row r="390" spans="1:20" ht="13.5" customHeight="1">
      <c r="A390" s="316">
        <v>4</v>
      </c>
      <c r="B390" s="55" t="s">
        <v>156</v>
      </c>
      <c r="C390" s="317">
        <v>59.3</v>
      </c>
      <c r="D390" s="318">
        <v>18.04</v>
      </c>
      <c r="E390" s="224">
        <v>48.620000000000005</v>
      </c>
      <c r="F390" s="319">
        <f t="shared" si="76"/>
        <v>66.66</v>
      </c>
      <c r="G390" s="320">
        <f t="shared" si="77"/>
        <v>1.124114671163575</v>
      </c>
      <c r="I390" s="78"/>
      <c r="J390" s="321"/>
      <c r="K390" s="322"/>
      <c r="L390" s="125">
        <f t="shared" si="78"/>
        <v>0</v>
      </c>
      <c r="M390" s="78"/>
      <c r="N390" s="323"/>
      <c r="O390" s="323"/>
      <c r="P390" s="125">
        <f t="shared" si="75"/>
        <v>0</v>
      </c>
      <c r="R390" s="125"/>
      <c r="S390" s="500"/>
      <c r="T390" s="125">
        <f t="shared" si="79"/>
        <v>0</v>
      </c>
    </row>
    <row r="391" spans="1:20" ht="13.5" customHeight="1">
      <c r="A391" s="316">
        <v>5</v>
      </c>
      <c r="B391" s="55" t="s">
        <v>157</v>
      </c>
      <c r="C391" s="317">
        <v>86.3</v>
      </c>
      <c r="D391" s="318">
        <v>26.25</v>
      </c>
      <c r="E391" s="224">
        <v>70.760000000000005</v>
      </c>
      <c r="F391" s="319">
        <f t="shared" si="76"/>
        <v>97.01</v>
      </c>
      <c r="G391" s="320">
        <f t="shared" si="77"/>
        <v>1.1241019698725379</v>
      </c>
      <c r="I391" s="78"/>
      <c r="J391" s="321"/>
      <c r="K391" s="322"/>
      <c r="L391" s="125">
        <f t="shared" si="78"/>
        <v>0</v>
      </c>
      <c r="M391" s="78"/>
      <c r="N391" s="323"/>
      <c r="O391" s="323"/>
      <c r="P391" s="125">
        <f t="shared" si="75"/>
        <v>0</v>
      </c>
      <c r="R391" s="125"/>
      <c r="S391" s="500"/>
      <c r="T391" s="125">
        <f t="shared" si="79"/>
        <v>0</v>
      </c>
    </row>
    <row r="392" spans="1:20" ht="13.5" customHeight="1">
      <c r="A392" s="316">
        <v>6</v>
      </c>
      <c r="B392" s="55" t="s">
        <v>158</v>
      </c>
      <c r="C392" s="317">
        <v>139.6</v>
      </c>
      <c r="D392" s="318">
        <v>42.459999999999994</v>
      </c>
      <c r="E392" s="224">
        <v>114.46</v>
      </c>
      <c r="F392" s="319">
        <f t="shared" si="76"/>
        <v>156.91999999999999</v>
      </c>
      <c r="G392" s="320">
        <f t="shared" si="77"/>
        <v>1.1240687679083095</v>
      </c>
      <c r="I392" s="78"/>
      <c r="J392" s="321"/>
      <c r="K392" s="322"/>
      <c r="L392" s="125">
        <f t="shared" si="78"/>
        <v>0</v>
      </c>
      <c r="M392" s="78"/>
      <c r="N392" s="323"/>
      <c r="O392" s="323"/>
      <c r="P392" s="125">
        <f t="shared" si="75"/>
        <v>0</v>
      </c>
      <c r="R392" s="125"/>
      <c r="S392" s="500"/>
      <c r="T392" s="125">
        <f t="shared" si="79"/>
        <v>0</v>
      </c>
    </row>
    <row r="393" spans="1:20" ht="13.5" customHeight="1">
      <c r="A393" s="316">
        <v>7</v>
      </c>
      <c r="B393" s="55" t="s">
        <v>159</v>
      </c>
      <c r="C393" s="317">
        <v>60.5</v>
      </c>
      <c r="D393" s="318">
        <v>18.41</v>
      </c>
      <c r="E393" s="224">
        <v>49.599999999999994</v>
      </c>
      <c r="F393" s="319">
        <f t="shared" si="76"/>
        <v>68.009999999999991</v>
      </c>
      <c r="G393" s="320">
        <f t="shared" si="77"/>
        <v>1.1241322314049584</v>
      </c>
      <c r="I393" s="78"/>
      <c r="J393" s="321"/>
      <c r="K393" s="322"/>
      <c r="L393" s="125">
        <f t="shared" si="78"/>
        <v>0</v>
      </c>
      <c r="M393" s="78"/>
      <c r="N393" s="323"/>
      <c r="O393" s="323"/>
      <c r="P393" s="125">
        <f t="shared" si="75"/>
        <v>0</v>
      </c>
      <c r="R393" s="125"/>
      <c r="S393" s="500"/>
      <c r="T393" s="125">
        <f t="shared" si="79"/>
        <v>0</v>
      </c>
    </row>
    <row r="394" spans="1:20" ht="13.5" customHeight="1">
      <c r="A394" s="316">
        <v>8</v>
      </c>
      <c r="B394" s="55" t="s">
        <v>160</v>
      </c>
      <c r="C394" s="317">
        <v>101.2</v>
      </c>
      <c r="D394" s="318">
        <v>30.78</v>
      </c>
      <c r="E394" s="224">
        <v>82.98</v>
      </c>
      <c r="F394" s="319">
        <f t="shared" si="76"/>
        <v>113.76</v>
      </c>
      <c r="G394" s="320">
        <f t="shared" si="77"/>
        <v>1.1241106719367588</v>
      </c>
      <c r="I394" s="78"/>
      <c r="J394" s="321"/>
      <c r="K394" s="322"/>
      <c r="L394" s="125">
        <f t="shared" si="78"/>
        <v>0</v>
      </c>
      <c r="M394" s="78"/>
      <c r="N394" s="323"/>
      <c r="O394" s="323"/>
      <c r="P394" s="125">
        <f t="shared" si="75"/>
        <v>0</v>
      </c>
      <c r="R394" s="125"/>
      <c r="S394" s="500"/>
      <c r="T394" s="125">
        <f t="shared" si="79"/>
        <v>0</v>
      </c>
    </row>
    <row r="395" spans="1:20" ht="13.5" customHeight="1">
      <c r="A395" s="316">
        <v>9</v>
      </c>
      <c r="B395" s="60" t="s">
        <v>161</v>
      </c>
      <c r="C395" s="317">
        <v>40.700000000000003</v>
      </c>
      <c r="D395" s="318">
        <v>12.39</v>
      </c>
      <c r="E395" s="224">
        <v>33.380000000000003</v>
      </c>
      <c r="F395" s="319">
        <f t="shared" si="76"/>
        <v>45.77</v>
      </c>
      <c r="G395" s="320">
        <f t="shared" si="77"/>
        <v>1.1245700245700245</v>
      </c>
      <c r="I395" s="78"/>
      <c r="J395" s="321"/>
      <c r="K395" s="322"/>
      <c r="L395" s="125">
        <f t="shared" si="78"/>
        <v>0</v>
      </c>
      <c r="M395" s="78"/>
      <c r="N395" s="323"/>
      <c r="O395" s="323"/>
      <c r="P395" s="125">
        <f t="shared" si="75"/>
        <v>0</v>
      </c>
      <c r="R395" s="125"/>
      <c r="S395" s="500"/>
      <c r="T395" s="125">
        <f t="shared" si="79"/>
        <v>0</v>
      </c>
    </row>
    <row r="396" spans="1:20" ht="13.5" customHeight="1">
      <c r="A396" s="324"/>
      <c r="B396" s="325" t="s">
        <v>11</v>
      </c>
      <c r="C396" s="326">
        <f>SUM(C387:C395)</f>
        <v>748.70000000000016</v>
      </c>
      <c r="D396" s="326">
        <f>SUM(D387:D395)</f>
        <v>227.77999999999997</v>
      </c>
      <c r="E396" s="326">
        <f>SUM(E387:E395)</f>
        <v>613.88</v>
      </c>
      <c r="F396" s="327">
        <f t="shared" si="76"/>
        <v>841.66</v>
      </c>
      <c r="G396" s="328">
        <f>F396/C396</f>
        <v>1.1241618805930276</v>
      </c>
      <c r="I396" s="329"/>
      <c r="J396" s="330"/>
      <c r="K396" s="125"/>
      <c r="L396" s="125">
        <f t="shared" si="78"/>
        <v>0</v>
      </c>
      <c r="M396" s="78"/>
      <c r="N396" s="331"/>
      <c r="O396" s="331"/>
      <c r="P396" s="331">
        <f t="shared" ref="P396" si="80">SUM(P387:P395)</f>
        <v>0</v>
      </c>
      <c r="R396" s="330"/>
      <c r="S396" s="330"/>
      <c r="T396" s="330">
        <f t="shared" ref="T396" si="81">SUM(T387:T395)</f>
        <v>0</v>
      </c>
    </row>
    <row r="397" spans="1:20" ht="13.5" customHeight="1">
      <c r="A397" s="185"/>
      <c r="B397" s="186"/>
      <c r="C397" s="187"/>
      <c r="D397" s="187"/>
      <c r="E397" s="188"/>
      <c r="F397" s="189"/>
      <c r="G397" s="190"/>
    </row>
    <row r="398" spans="1:20" ht="13.5" customHeight="1">
      <c r="A398" s="311" t="s">
        <v>148</v>
      </c>
      <c r="B398" s="311"/>
      <c r="C398" s="311"/>
      <c r="D398" s="311"/>
      <c r="E398" s="312"/>
      <c r="F398" s="312"/>
      <c r="G398" s="312"/>
    </row>
    <row r="399" spans="1:20" ht="25.5" customHeight="1">
      <c r="A399" s="313" t="s">
        <v>230</v>
      </c>
      <c r="B399" s="311"/>
      <c r="C399" s="311"/>
      <c r="D399" s="311"/>
      <c r="E399" s="312"/>
      <c r="F399" s="312"/>
      <c r="G399" s="312"/>
    </row>
    <row r="400" spans="1:20" ht="45">
      <c r="A400" s="214" t="s">
        <v>45</v>
      </c>
      <c r="B400" s="214" t="s">
        <v>46</v>
      </c>
      <c r="C400" s="214" t="s">
        <v>247</v>
      </c>
      <c r="D400" s="214" t="s">
        <v>99</v>
      </c>
      <c r="E400" s="214" t="s">
        <v>100</v>
      </c>
      <c r="F400" s="214" t="s">
        <v>101</v>
      </c>
      <c r="G400" s="332"/>
      <c r="J400" s="8" t="s">
        <v>15</v>
      </c>
      <c r="M400" s="8" t="s">
        <v>15</v>
      </c>
    </row>
    <row r="401" spans="1:13" ht="15">
      <c r="A401" s="315">
        <v>1</v>
      </c>
      <c r="B401" s="315">
        <v>2</v>
      </c>
      <c r="C401" s="315">
        <v>3</v>
      </c>
      <c r="D401" s="315">
        <v>4</v>
      </c>
      <c r="E401" s="315">
        <v>5</v>
      </c>
      <c r="F401" s="315">
        <v>6</v>
      </c>
      <c r="G401" s="332"/>
      <c r="J401" s="583"/>
      <c r="K401" s="583"/>
      <c r="L401" s="583"/>
    </row>
    <row r="402" spans="1:13" ht="13.5" customHeight="1">
      <c r="A402" s="316">
        <v>1</v>
      </c>
      <c r="B402" s="55" t="s">
        <v>153</v>
      </c>
      <c r="C402" s="317">
        <v>84.8</v>
      </c>
      <c r="D402" s="319">
        <f>F387</f>
        <v>95.33</v>
      </c>
      <c r="E402" s="195">
        <v>63.5</v>
      </c>
      <c r="F402" s="320">
        <f>E402/C402</f>
        <v>0.74882075471698117</v>
      </c>
      <c r="G402" s="333"/>
      <c r="J402" s="169"/>
      <c r="K402" s="614"/>
      <c r="L402" s="169"/>
    </row>
    <row r="403" spans="1:13" ht="13.5" customHeight="1">
      <c r="A403" s="316">
        <v>2</v>
      </c>
      <c r="B403" s="55" t="s">
        <v>154</v>
      </c>
      <c r="C403" s="317">
        <v>102.3</v>
      </c>
      <c r="D403" s="319">
        <f t="shared" ref="D403:D410" si="82">F388</f>
        <v>115</v>
      </c>
      <c r="E403" s="195">
        <v>78</v>
      </c>
      <c r="F403" s="320">
        <f t="shared" ref="F403:F410" si="83">E403/C403</f>
        <v>0.76246334310850439</v>
      </c>
      <c r="G403" s="333"/>
      <c r="J403" s="169"/>
      <c r="K403" s="614"/>
      <c r="L403" s="169"/>
    </row>
    <row r="404" spans="1:13" ht="13.5" customHeight="1">
      <c r="A404" s="316">
        <v>3</v>
      </c>
      <c r="B404" s="55" t="s">
        <v>155</v>
      </c>
      <c r="C404" s="317">
        <v>74</v>
      </c>
      <c r="D404" s="319">
        <f t="shared" si="82"/>
        <v>83.2</v>
      </c>
      <c r="E404" s="195">
        <v>73.900000000000006</v>
      </c>
      <c r="F404" s="320">
        <f t="shared" si="83"/>
        <v>0.99864864864864877</v>
      </c>
      <c r="G404" s="333"/>
      <c r="J404" s="169"/>
      <c r="K404" s="614"/>
      <c r="L404" s="169"/>
    </row>
    <row r="405" spans="1:13" ht="13.5" customHeight="1">
      <c r="A405" s="316">
        <v>4</v>
      </c>
      <c r="B405" s="55" t="s">
        <v>156</v>
      </c>
      <c r="C405" s="317">
        <v>59.3</v>
      </c>
      <c r="D405" s="319">
        <f t="shared" si="82"/>
        <v>66.66</v>
      </c>
      <c r="E405" s="195">
        <v>43.800000000000004</v>
      </c>
      <c r="F405" s="320">
        <f t="shared" si="83"/>
        <v>0.7386172006745364</v>
      </c>
      <c r="G405" s="333"/>
      <c r="J405" s="169"/>
      <c r="K405" s="614"/>
      <c r="L405" s="169"/>
    </row>
    <row r="406" spans="1:13" ht="13.5" customHeight="1">
      <c r="A406" s="316">
        <v>5</v>
      </c>
      <c r="B406" s="55" t="s">
        <v>157</v>
      </c>
      <c r="C406" s="317">
        <v>86.3</v>
      </c>
      <c r="D406" s="319">
        <f t="shared" si="82"/>
        <v>97.01</v>
      </c>
      <c r="E406" s="195">
        <v>78.5</v>
      </c>
      <c r="F406" s="320">
        <f t="shared" si="83"/>
        <v>0.90961761297798382</v>
      </c>
      <c r="G406" s="333"/>
      <c r="J406" s="169"/>
      <c r="K406" s="614"/>
      <c r="L406" s="169"/>
    </row>
    <row r="407" spans="1:13" ht="13.5" customHeight="1">
      <c r="A407" s="316">
        <v>6</v>
      </c>
      <c r="B407" s="55" t="s">
        <v>158</v>
      </c>
      <c r="C407" s="317">
        <v>139.6</v>
      </c>
      <c r="D407" s="319">
        <f t="shared" si="82"/>
        <v>156.91999999999999</v>
      </c>
      <c r="E407" s="195">
        <v>135</v>
      </c>
      <c r="F407" s="320">
        <f t="shared" si="83"/>
        <v>0.96704871060171926</v>
      </c>
      <c r="G407" s="333"/>
      <c r="J407" s="169"/>
      <c r="K407" s="614"/>
      <c r="L407" s="169"/>
    </row>
    <row r="408" spans="1:13" ht="13.5" customHeight="1">
      <c r="A408" s="316">
        <v>7</v>
      </c>
      <c r="B408" s="55" t="s">
        <v>159</v>
      </c>
      <c r="C408" s="317">
        <v>60.5</v>
      </c>
      <c r="D408" s="319">
        <f t="shared" si="82"/>
        <v>68.009999999999991</v>
      </c>
      <c r="E408" s="195">
        <v>57.9</v>
      </c>
      <c r="F408" s="320">
        <f t="shared" si="83"/>
        <v>0.95702479338842972</v>
      </c>
      <c r="G408" s="333"/>
      <c r="J408" s="169"/>
      <c r="K408" s="614"/>
      <c r="L408" s="169"/>
    </row>
    <row r="409" spans="1:13" ht="13.5" customHeight="1">
      <c r="A409" s="316">
        <v>8</v>
      </c>
      <c r="B409" s="55" t="s">
        <v>160</v>
      </c>
      <c r="C409" s="317">
        <v>101.2</v>
      </c>
      <c r="D409" s="319">
        <f t="shared" si="82"/>
        <v>113.76</v>
      </c>
      <c r="E409" s="195">
        <v>86.5</v>
      </c>
      <c r="F409" s="320">
        <f t="shared" si="83"/>
        <v>0.85474308300395252</v>
      </c>
      <c r="G409" s="333"/>
      <c r="J409" s="169"/>
      <c r="K409" s="614"/>
      <c r="L409" s="169"/>
    </row>
    <row r="410" spans="1:13" ht="13.5" customHeight="1">
      <c r="A410" s="316">
        <v>9</v>
      </c>
      <c r="B410" s="60" t="s">
        <v>161</v>
      </c>
      <c r="C410" s="317">
        <v>40.700000000000003</v>
      </c>
      <c r="D410" s="319">
        <f t="shared" si="82"/>
        <v>45.77</v>
      </c>
      <c r="E410" s="195">
        <v>37.4</v>
      </c>
      <c r="F410" s="320">
        <f t="shared" si="83"/>
        <v>0.91891891891891886</v>
      </c>
      <c r="G410" s="333"/>
      <c r="J410" s="169"/>
      <c r="K410" s="614"/>
      <c r="L410" s="169"/>
    </row>
    <row r="411" spans="1:13" ht="13.5" customHeight="1">
      <c r="A411" s="324"/>
      <c r="B411" s="325" t="s">
        <v>11</v>
      </c>
      <c r="C411" s="326">
        <f>SUM(C402:C410)</f>
        <v>748.70000000000016</v>
      </c>
      <c r="D411" s="326">
        <f>SUM(D402:D410)</f>
        <v>841.65999999999985</v>
      </c>
      <c r="E411" s="326">
        <f>SUM(E402:E410)</f>
        <v>654.5</v>
      </c>
      <c r="F411" s="328">
        <f t="shared" ref="F411" si="84">E411/C411</f>
        <v>0.87418191531988765</v>
      </c>
      <c r="G411" s="334"/>
      <c r="J411" s="169"/>
      <c r="K411" s="169"/>
      <c r="L411" s="169"/>
    </row>
    <row r="412" spans="1:13" ht="13.5" customHeight="1">
      <c r="A412" s="335"/>
      <c r="B412" s="336"/>
      <c r="C412" s="337"/>
      <c r="D412" s="338"/>
      <c r="E412" s="339"/>
      <c r="F412" s="338"/>
      <c r="G412" s="334"/>
    </row>
    <row r="413" spans="1:13" ht="13.5" customHeight="1">
      <c r="A413" s="311" t="s">
        <v>102</v>
      </c>
      <c r="B413" s="311"/>
      <c r="C413" s="311"/>
      <c r="D413" s="311"/>
      <c r="E413" s="312"/>
      <c r="F413" s="312"/>
      <c r="G413" s="312"/>
    </row>
    <row r="414" spans="1:13" ht="13.5" customHeight="1">
      <c r="A414" s="311" t="s">
        <v>230</v>
      </c>
      <c r="B414" s="311"/>
      <c r="C414" s="311"/>
      <c r="D414" s="311"/>
      <c r="E414" s="312"/>
      <c r="F414" s="312"/>
      <c r="G414" s="312"/>
    </row>
    <row r="415" spans="1:13" ht="49.5" customHeight="1">
      <c r="A415" s="9" t="s">
        <v>45</v>
      </c>
      <c r="B415" s="9" t="s">
        <v>46</v>
      </c>
      <c r="C415" s="9" t="s">
        <v>248</v>
      </c>
      <c r="D415" s="9" t="s">
        <v>99</v>
      </c>
      <c r="E415" s="9" t="s">
        <v>294</v>
      </c>
      <c r="F415" s="10" t="s">
        <v>249</v>
      </c>
      <c r="G415" s="11"/>
    </row>
    <row r="416" spans="1:13" s="140" customFormat="1" ht="14.25" customHeight="1">
      <c r="A416" s="340">
        <v>1</v>
      </c>
      <c r="B416" s="340">
        <v>2</v>
      </c>
      <c r="C416" s="340">
        <v>3</v>
      </c>
      <c r="D416" s="340">
        <v>4</v>
      </c>
      <c r="E416" s="340">
        <v>5</v>
      </c>
      <c r="F416" s="340">
        <v>6</v>
      </c>
      <c r="G416" s="341"/>
      <c r="J416" s="620" t="s">
        <v>164</v>
      </c>
      <c r="K416" s="620"/>
      <c r="L416" s="620"/>
      <c r="M416" s="140">
        <f>419.85+169.11</f>
        <v>588.96</v>
      </c>
    </row>
    <row r="417" spans="1:14" s="140" customFormat="1" ht="13.5" customHeight="1">
      <c r="A417" s="342">
        <v>1</v>
      </c>
      <c r="B417" s="229" t="s">
        <v>153</v>
      </c>
      <c r="C417" s="343">
        <v>84.8</v>
      </c>
      <c r="D417" s="344">
        <f>F387</f>
        <v>95.33</v>
      </c>
      <c r="E417" s="159">
        <v>31.83</v>
      </c>
      <c r="F417" s="345">
        <f>E417/C417</f>
        <v>0.37535377358490563</v>
      </c>
      <c r="G417" s="346"/>
      <c r="J417" s="124">
        <v>8.2643581907090535</v>
      </c>
      <c r="K417" s="619">
        <v>0</v>
      </c>
      <c r="L417" s="124">
        <f>J417+K417</f>
        <v>8.2643581907090535</v>
      </c>
      <c r="M417" s="239"/>
    </row>
    <row r="418" spans="1:14" s="140" customFormat="1" ht="13.5" customHeight="1">
      <c r="A418" s="342">
        <v>2</v>
      </c>
      <c r="B418" s="229" t="s">
        <v>154</v>
      </c>
      <c r="C418" s="343">
        <v>102.5</v>
      </c>
      <c r="D418" s="344">
        <f t="shared" ref="D418:D425" si="85">F388</f>
        <v>115</v>
      </c>
      <c r="E418" s="159">
        <v>37</v>
      </c>
      <c r="F418" s="345">
        <f t="shared" ref="F418:F426" si="86">E418/C418</f>
        <v>0.36097560975609755</v>
      </c>
      <c r="G418" s="346"/>
      <c r="J418" s="124">
        <v>12.613073044009781</v>
      </c>
      <c r="K418" s="619"/>
      <c r="L418" s="124">
        <f t="shared" ref="L418:L425" si="87">J418+K418</f>
        <v>12.613073044009781</v>
      </c>
      <c r="M418" s="239"/>
    </row>
    <row r="419" spans="1:14" s="140" customFormat="1" ht="13.5" customHeight="1">
      <c r="A419" s="342">
        <v>3</v>
      </c>
      <c r="B419" s="229" t="s">
        <v>155</v>
      </c>
      <c r="C419" s="343">
        <v>73.8</v>
      </c>
      <c r="D419" s="344">
        <f t="shared" si="85"/>
        <v>83.2</v>
      </c>
      <c r="E419" s="159">
        <v>9.2999999999999972</v>
      </c>
      <c r="F419" s="345">
        <f t="shared" si="86"/>
        <v>0.12601626016260159</v>
      </c>
      <c r="G419" s="346"/>
      <c r="J419" s="124">
        <v>17.981738997555016</v>
      </c>
      <c r="K419" s="619"/>
      <c r="L419" s="124">
        <f t="shared" si="87"/>
        <v>17.981738997555016</v>
      </c>
      <c r="M419" s="239"/>
      <c r="N419" s="140" t="s">
        <v>15</v>
      </c>
    </row>
    <row r="420" spans="1:14" s="140" customFormat="1" ht="13.5" customHeight="1">
      <c r="A420" s="342">
        <v>4</v>
      </c>
      <c r="B420" s="229" t="s">
        <v>156</v>
      </c>
      <c r="C420" s="343">
        <v>59.3</v>
      </c>
      <c r="D420" s="344">
        <f t="shared" si="85"/>
        <v>66.66</v>
      </c>
      <c r="E420" s="159">
        <v>22.859999999999992</v>
      </c>
      <c r="F420" s="345">
        <f t="shared" si="86"/>
        <v>0.38549747048903865</v>
      </c>
      <c r="G420" s="346"/>
      <c r="J420" s="124">
        <v>5.2080119193154033</v>
      </c>
      <c r="K420" s="619"/>
      <c r="L420" s="124">
        <f t="shared" si="87"/>
        <v>5.2080119193154033</v>
      </c>
      <c r="M420" s="239"/>
    </row>
    <row r="421" spans="1:14" s="140" customFormat="1" ht="13.5" customHeight="1">
      <c r="A421" s="342">
        <v>5</v>
      </c>
      <c r="B421" s="229" t="s">
        <v>157</v>
      </c>
      <c r="C421" s="343">
        <v>86.3</v>
      </c>
      <c r="D421" s="344">
        <f t="shared" si="85"/>
        <v>97.01</v>
      </c>
      <c r="E421" s="159">
        <v>18.510000000000005</v>
      </c>
      <c r="F421" s="345">
        <f t="shared" si="86"/>
        <v>0.21448435689455395</v>
      </c>
      <c r="G421" s="346"/>
      <c r="J421" s="124">
        <v>3.6390388141809247</v>
      </c>
      <c r="K421" s="619"/>
      <c r="L421" s="124">
        <f t="shared" si="87"/>
        <v>3.6390388141809247</v>
      </c>
      <c r="M421" s="239"/>
    </row>
    <row r="422" spans="1:14" s="140" customFormat="1" ht="13.5" customHeight="1">
      <c r="A422" s="342">
        <v>6</v>
      </c>
      <c r="B422" s="229" t="s">
        <v>158</v>
      </c>
      <c r="C422" s="343">
        <v>139.6</v>
      </c>
      <c r="D422" s="344">
        <f t="shared" si="85"/>
        <v>156.91999999999999</v>
      </c>
      <c r="E422" s="159">
        <v>21.919999999999987</v>
      </c>
      <c r="F422" s="345">
        <f t="shared" si="86"/>
        <v>0.15702005730659019</v>
      </c>
      <c r="G422" s="346"/>
      <c r="J422" s="124">
        <v>14.728805012224939</v>
      </c>
      <c r="K422" s="619"/>
      <c r="L422" s="124">
        <f t="shared" si="87"/>
        <v>14.728805012224939</v>
      </c>
      <c r="M422" s="239"/>
    </row>
    <row r="423" spans="1:14" s="140" customFormat="1" ht="13.5" customHeight="1">
      <c r="A423" s="342">
        <v>7</v>
      </c>
      <c r="B423" s="229" t="s">
        <v>159</v>
      </c>
      <c r="C423" s="343">
        <v>60.5</v>
      </c>
      <c r="D423" s="344">
        <f t="shared" si="85"/>
        <v>68.009999999999991</v>
      </c>
      <c r="E423" s="159">
        <v>10.109999999999992</v>
      </c>
      <c r="F423" s="345">
        <f t="shared" si="86"/>
        <v>0.1671074380165288</v>
      </c>
      <c r="G423" s="346"/>
      <c r="J423" s="124">
        <v>17.648036369193161</v>
      </c>
      <c r="K423" s="619"/>
      <c r="L423" s="124">
        <f t="shared" si="87"/>
        <v>17.648036369193161</v>
      </c>
      <c r="M423" s="239"/>
    </row>
    <row r="424" spans="1:14" s="140" customFormat="1" ht="13.5" customHeight="1">
      <c r="A424" s="342">
        <v>8</v>
      </c>
      <c r="B424" s="229" t="s">
        <v>160</v>
      </c>
      <c r="C424" s="343">
        <v>101.2</v>
      </c>
      <c r="D424" s="344">
        <f t="shared" si="85"/>
        <v>113.76</v>
      </c>
      <c r="E424" s="159">
        <v>27.260000000000005</v>
      </c>
      <c r="F424" s="345">
        <f t="shared" si="86"/>
        <v>0.26936758893280638</v>
      </c>
      <c r="G424" s="346"/>
      <c r="J424" s="124">
        <v>3.8363065403422993</v>
      </c>
      <c r="K424" s="619"/>
      <c r="L424" s="124">
        <f t="shared" si="87"/>
        <v>3.8363065403422993</v>
      </c>
      <c r="M424" s="239"/>
    </row>
    <row r="425" spans="1:14" s="140" customFormat="1" ht="13.5" customHeight="1">
      <c r="A425" s="342">
        <v>9</v>
      </c>
      <c r="B425" s="240" t="s">
        <v>161</v>
      </c>
      <c r="C425" s="343">
        <v>40.700000000000003</v>
      </c>
      <c r="D425" s="344">
        <f t="shared" si="85"/>
        <v>45.77</v>
      </c>
      <c r="E425" s="159">
        <v>8.3700000000000045</v>
      </c>
      <c r="F425" s="345">
        <f t="shared" si="86"/>
        <v>0.20565110565110575</v>
      </c>
      <c r="G425" s="346"/>
      <c r="J425" s="124">
        <v>12.920631112469437</v>
      </c>
      <c r="K425" s="619"/>
      <c r="L425" s="124">
        <f t="shared" si="87"/>
        <v>12.920631112469437</v>
      </c>
      <c r="M425" s="239"/>
    </row>
    <row r="426" spans="1:14" s="140" customFormat="1" ht="13.5" customHeight="1">
      <c r="A426" s="347"/>
      <c r="B426" s="348" t="s">
        <v>11</v>
      </c>
      <c r="C426" s="349">
        <f>SUM(C417:C425)</f>
        <v>748.70000000000016</v>
      </c>
      <c r="D426" s="349">
        <f>SUM(D417:D425)</f>
        <v>841.65999999999985</v>
      </c>
      <c r="E426" s="349">
        <f>SUM(E417:E425)</f>
        <v>187.15999999999997</v>
      </c>
      <c r="F426" s="350">
        <f t="shared" si="86"/>
        <v>0.24997996527314001</v>
      </c>
      <c r="G426" s="351"/>
      <c r="J426" s="124">
        <v>96.839999999999947</v>
      </c>
      <c r="K426" s="124">
        <f t="shared" ref="K426:L426" si="88">SUM(K417:K425)</f>
        <v>0</v>
      </c>
      <c r="L426" s="124">
        <f t="shared" si="88"/>
        <v>96.840000000000032</v>
      </c>
      <c r="M426" s="239"/>
    </row>
    <row r="427" spans="1:14" ht="13.5" customHeight="1">
      <c r="A427" s="335"/>
      <c r="B427" s="336"/>
      <c r="C427" s="352"/>
      <c r="D427" s="352"/>
      <c r="E427" s="352"/>
      <c r="F427" s="353"/>
      <c r="G427" s="334"/>
      <c r="J427" s="125"/>
      <c r="K427" s="125"/>
      <c r="L427" s="125"/>
      <c r="M427" s="78"/>
    </row>
    <row r="428" spans="1:14">
      <c r="A428" s="17" t="s">
        <v>103</v>
      </c>
      <c r="J428" s="194"/>
      <c r="K428" s="194"/>
      <c r="L428" s="194"/>
    </row>
    <row r="429" spans="1:14" ht="16.5" customHeight="1">
      <c r="A429" s="206"/>
    </row>
    <row r="430" spans="1:14" ht="15.75" thickBot="1">
      <c r="A430" s="354" t="s">
        <v>178</v>
      </c>
      <c r="B430" s="355"/>
      <c r="C430" s="356"/>
      <c r="D430" s="355"/>
    </row>
    <row r="431" spans="1:14" ht="15">
      <c r="A431" s="560" t="s">
        <v>285</v>
      </c>
      <c r="B431" s="561"/>
      <c r="C431" s="561"/>
      <c r="D431" s="562"/>
      <c r="E431" s="89"/>
      <c r="F431" s="89"/>
      <c r="G431" s="89"/>
    </row>
    <row r="432" spans="1:14" ht="30">
      <c r="A432" s="357" t="s">
        <v>4</v>
      </c>
      <c r="B432" s="358" t="s">
        <v>105</v>
      </c>
      <c r="C432" s="358" t="s">
        <v>106</v>
      </c>
      <c r="D432" s="359" t="s">
        <v>179</v>
      </c>
      <c r="E432" s="89"/>
      <c r="F432" s="89"/>
      <c r="G432" s="89"/>
    </row>
    <row r="433" spans="1:16" s="140" customFormat="1" ht="15">
      <c r="A433" s="607" t="s">
        <v>194</v>
      </c>
      <c r="B433" s="536" t="s">
        <v>180</v>
      </c>
      <c r="C433" s="537" t="s">
        <v>297</v>
      </c>
      <c r="D433" s="538">
        <v>11.73</v>
      </c>
      <c r="E433" s="239"/>
    </row>
    <row r="434" spans="1:16" s="140" customFormat="1" ht="30">
      <c r="A434" s="608"/>
      <c r="B434" s="539" t="s">
        <v>181</v>
      </c>
      <c r="C434" s="540" t="s">
        <v>298</v>
      </c>
      <c r="D434" s="541">
        <v>15.82</v>
      </c>
      <c r="E434" s="361"/>
    </row>
    <row r="435" spans="1:16" s="140" customFormat="1" ht="15">
      <c r="A435" s="609"/>
      <c r="B435" s="539" t="s">
        <v>296</v>
      </c>
      <c r="C435" s="540" t="s">
        <v>299</v>
      </c>
      <c r="D435" s="541">
        <v>18.37</v>
      </c>
      <c r="E435" s="361"/>
    </row>
    <row r="436" spans="1:16" ht="15">
      <c r="A436" s="622" t="s">
        <v>182</v>
      </c>
      <c r="B436" s="623"/>
      <c r="C436" s="624"/>
      <c r="D436" s="542">
        <f>SUM(D433:D435)</f>
        <v>45.92</v>
      </c>
      <c r="E436" s="362"/>
      <c r="F436" s="89"/>
      <c r="G436" s="89"/>
    </row>
    <row r="437" spans="1:16" ht="20.25" customHeight="1"/>
    <row r="438" spans="1:16">
      <c r="A438" s="17" t="s">
        <v>183</v>
      </c>
    </row>
    <row r="439" spans="1:16" ht="30" customHeight="1">
      <c r="A439" s="162" t="s">
        <v>26</v>
      </c>
      <c r="B439" s="162" t="s">
        <v>188</v>
      </c>
      <c r="C439" s="363" t="s">
        <v>209</v>
      </c>
      <c r="D439" s="363" t="s">
        <v>42</v>
      </c>
      <c r="E439" s="363" t="s">
        <v>5</v>
      </c>
      <c r="F439" s="363" t="s">
        <v>34</v>
      </c>
    </row>
    <row r="440" spans="1:16" ht="13.5" customHeight="1">
      <c r="A440" s="364">
        <v>1</v>
      </c>
      <c r="B440" s="364">
        <v>2</v>
      </c>
      <c r="C440" s="364">
        <v>3</v>
      </c>
      <c r="D440" s="364">
        <v>4</v>
      </c>
      <c r="E440" s="364" t="s">
        <v>43</v>
      </c>
      <c r="F440" s="364">
        <v>6</v>
      </c>
    </row>
    <row r="441" spans="1:16" s="140" customFormat="1" ht="27" customHeight="1">
      <c r="A441" s="365">
        <v>1</v>
      </c>
      <c r="B441" s="366" t="s">
        <v>235</v>
      </c>
      <c r="C441" s="465">
        <v>46.96</v>
      </c>
      <c r="D441" s="150">
        <v>46.96</v>
      </c>
      <c r="E441" s="250">
        <f>D441-C441</f>
        <v>0</v>
      </c>
      <c r="F441" s="271">
        <f>E441/C441</f>
        <v>0</v>
      </c>
      <c r="G441" s="367"/>
    </row>
    <row r="442" spans="1:16" s="140" customFormat="1" ht="28.5">
      <c r="A442" s="365">
        <v>2</v>
      </c>
      <c r="B442" s="366" t="s">
        <v>282</v>
      </c>
      <c r="C442" s="465">
        <v>0</v>
      </c>
      <c r="D442" s="150">
        <v>0</v>
      </c>
      <c r="E442" s="124">
        <f>D442-C442</f>
        <v>0</v>
      </c>
      <c r="F442" s="271">
        <v>0</v>
      </c>
    </row>
    <row r="443" spans="1:16" s="140" customFormat="1" ht="28.5">
      <c r="A443" s="365">
        <v>3</v>
      </c>
      <c r="B443" s="366" t="s">
        <v>250</v>
      </c>
      <c r="C443" s="465">
        <v>45.92</v>
      </c>
      <c r="D443" s="150">
        <v>45.92</v>
      </c>
      <c r="E443" s="124">
        <f>D443-C443</f>
        <v>0</v>
      </c>
      <c r="F443" s="271">
        <f>E443/C443</f>
        <v>0</v>
      </c>
    </row>
    <row r="444" spans="1:16" s="140" customFormat="1" ht="15.75" customHeight="1">
      <c r="A444" s="365">
        <v>4</v>
      </c>
      <c r="B444" s="281" t="s">
        <v>108</v>
      </c>
      <c r="C444" s="244">
        <f>C442+C443</f>
        <v>45.92</v>
      </c>
      <c r="D444" s="163">
        <f>D442+D443</f>
        <v>45.92</v>
      </c>
      <c r="E444" s="244">
        <f>D444-C444</f>
        <v>0</v>
      </c>
      <c r="F444" s="368">
        <f>E444/C444</f>
        <v>0</v>
      </c>
      <c r="K444" s="140">
        <f>10.18+15.33</f>
        <v>25.509999999999998</v>
      </c>
    </row>
    <row r="445" spans="1:16" s="370" customFormat="1">
      <c r="A445" s="168" t="s">
        <v>284</v>
      </c>
      <c r="B445" s="369"/>
      <c r="C445" s="369"/>
      <c r="D445" s="369"/>
      <c r="E445" s="369"/>
      <c r="F445" s="369"/>
      <c r="P445" s="8"/>
    </row>
    <row r="446" spans="1:16">
      <c r="A446" s="140"/>
      <c r="B446" s="140"/>
      <c r="C446" s="140"/>
      <c r="D446" s="307" t="s">
        <v>70</v>
      </c>
      <c r="E446" s="621" t="s">
        <v>283</v>
      </c>
      <c r="F446" s="621"/>
      <c r="G446" s="371"/>
      <c r="P446" s="370"/>
    </row>
    <row r="447" spans="1:16" ht="28.5">
      <c r="A447" s="138" t="s">
        <v>26</v>
      </c>
      <c r="B447" s="138" t="s">
        <v>109</v>
      </c>
      <c r="C447" s="138" t="s">
        <v>251</v>
      </c>
      <c r="D447" s="138" t="s">
        <v>50</v>
      </c>
      <c r="E447" s="138" t="s">
        <v>110</v>
      </c>
      <c r="F447" s="138" t="s">
        <v>111</v>
      </c>
      <c r="G447" s="308"/>
    </row>
    <row r="448" spans="1:16">
      <c r="A448" s="372">
        <v>1</v>
      </c>
      <c r="B448" s="372">
        <v>2</v>
      </c>
      <c r="C448" s="372">
        <v>3</v>
      </c>
      <c r="D448" s="372">
        <v>4</v>
      </c>
      <c r="E448" s="372">
        <v>5</v>
      </c>
      <c r="F448" s="372">
        <v>6</v>
      </c>
      <c r="G448" s="308"/>
    </row>
    <row r="449" spans="1:7" s="140" customFormat="1" ht="28.5">
      <c r="A449" s="373">
        <v>1</v>
      </c>
      <c r="B449" s="374" t="s">
        <v>113</v>
      </c>
      <c r="C449" s="375">
        <v>23.48</v>
      </c>
      <c r="D449" s="376">
        <f>C444/2</f>
        <v>22.96</v>
      </c>
      <c r="E449" s="427">
        <v>22.96</v>
      </c>
      <c r="F449" s="263">
        <f>E449/C449</f>
        <v>0.97785349233390118</v>
      </c>
      <c r="G449" s="377"/>
    </row>
    <row r="450" spans="1:7" s="140" customFormat="1" ht="87" customHeight="1">
      <c r="A450" s="373">
        <v>2</v>
      </c>
      <c r="B450" s="374" t="s">
        <v>144</v>
      </c>
      <c r="C450" s="375">
        <v>23.48</v>
      </c>
      <c r="D450" s="376">
        <f>C444/2</f>
        <v>22.96</v>
      </c>
      <c r="E450" s="375">
        <v>22.96</v>
      </c>
      <c r="F450" s="263">
        <f>E450/C450</f>
        <v>0.97785349233390118</v>
      </c>
      <c r="G450" s="377"/>
    </row>
    <row r="451" spans="1:7" s="140" customFormat="1" ht="15">
      <c r="A451" s="557" t="s">
        <v>11</v>
      </c>
      <c r="B451" s="557"/>
      <c r="C451" s="378">
        <f>SUM(C449:C450)</f>
        <v>46.96</v>
      </c>
      <c r="D451" s="379">
        <f>D449+D450</f>
        <v>45.92</v>
      </c>
      <c r="E451" s="379">
        <f>E449+E450</f>
        <v>45.92</v>
      </c>
      <c r="F451" s="263">
        <f>E451/C451</f>
        <v>0.97785349233390118</v>
      </c>
      <c r="G451" s="377"/>
    </row>
    <row r="452" spans="1:7" ht="13.15" customHeight="1">
      <c r="A452" s="170"/>
      <c r="B452" s="170"/>
      <c r="C452" s="170"/>
      <c r="D452" s="380"/>
      <c r="E452" s="170"/>
      <c r="F452" s="170"/>
      <c r="G452" s="381"/>
    </row>
    <row r="453" spans="1:7">
      <c r="A453" s="382" t="s">
        <v>114</v>
      </c>
      <c r="B453" s="170"/>
      <c r="C453" s="170"/>
      <c r="D453" s="380"/>
      <c r="E453" s="170"/>
      <c r="F453" s="170"/>
      <c r="G453" s="381"/>
    </row>
    <row r="454" spans="1:7" ht="6.75" customHeight="1">
      <c r="A454" s="206"/>
      <c r="D454" s="380"/>
      <c r="E454" s="170"/>
      <c r="F454" s="170"/>
      <c r="G454" s="381"/>
    </row>
    <row r="455" spans="1:7" ht="12.75" customHeight="1" thickBot="1">
      <c r="A455" s="354" t="s">
        <v>184</v>
      </c>
      <c r="B455" s="355"/>
      <c r="C455" s="356"/>
      <c r="D455" s="355"/>
      <c r="E455" s="170"/>
      <c r="F455" s="170"/>
      <c r="G455" s="381"/>
    </row>
    <row r="456" spans="1:7" ht="12.75" customHeight="1">
      <c r="A456" s="560" t="s">
        <v>252</v>
      </c>
      <c r="B456" s="561"/>
      <c r="C456" s="561"/>
      <c r="D456" s="562"/>
      <c r="E456" s="275"/>
      <c r="F456" s="275"/>
      <c r="G456" s="381"/>
    </row>
    <row r="457" spans="1:7" ht="30">
      <c r="A457" s="383" t="s">
        <v>104</v>
      </c>
      <c r="B457" s="384" t="s">
        <v>105</v>
      </c>
      <c r="C457" s="384" t="s">
        <v>106</v>
      </c>
      <c r="D457" s="385" t="s">
        <v>179</v>
      </c>
      <c r="E457" s="275"/>
      <c r="F457" s="275"/>
      <c r="G457" s="275"/>
    </row>
    <row r="458" spans="1:7" s="140" customFormat="1" ht="15">
      <c r="A458" s="572" t="s">
        <v>193</v>
      </c>
      <c r="B458" s="360" t="s">
        <v>180</v>
      </c>
      <c r="C458" s="544" t="s">
        <v>297</v>
      </c>
      <c r="D458" s="547">
        <v>26.96</v>
      </c>
      <c r="E458" s="245"/>
      <c r="F458" s="259"/>
      <c r="G458" s="259"/>
    </row>
    <row r="459" spans="1:7" s="140" customFormat="1" ht="15">
      <c r="A459" s="572"/>
      <c r="B459" s="386" t="s">
        <v>185</v>
      </c>
      <c r="C459" s="545" t="s">
        <v>298</v>
      </c>
      <c r="D459" s="547">
        <v>22.43</v>
      </c>
      <c r="E459" s="166"/>
      <c r="F459" s="259"/>
      <c r="G459" s="259"/>
    </row>
    <row r="460" spans="1:7" s="140" customFormat="1" ht="15">
      <c r="A460" s="535"/>
      <c r="B460" s="543" t="s">
        <v>296</v>
      </c>
      <c r="C460" s="546" t="s">
        <v>299</v>
      </c>
      <c r="D460" s="548">
        <v>32.93</v>
      </c>
      <c r="E460" s="166"/>
      <c r="F460" s="259"/>
      <c r="G460" s="259"/>
    </row>
    <row r="461" spans="1:7" ht="15.75" thickBot="1">
      <c r="A461" s="573" t="s">
        <v>182</v>
      </c>
      <c r="B461" s="574"/>
      <c r="C461" s="575"/>
      <c r="D461" s="549">
        <f>SUM(D458:D460)</f>
        <v>82.32</v>
      </c>
      <c r="E461" s="387"/>
      <c r="F461" s="275"/>
      <c r="G461" s="275"/>
    </row>
    <row r="462" spans="1:7">
      <c r="A462" s="89"/>
      <c r="B462" s="89"/>
      <c r="C462" s="135"/>
      <c r="D462" s="275"/>
      <c r="E462" s="275"/>
      <c r="F462" s="275"/>
      <c r="G462" s="275"/>
    </row>
    <row r="463" spans="1:7">
      <c r="A463" s="17" t="s">
        <v>186</v>
      </c>
    </row>
    <row r="464" spans="1:7" ht="30" customHeight="1">
      <c r="A464" s="1" t="s">
        <v>26</v>
      </c>
      <c r="B464" s="1" t="s">
        <v>188</v>
      </c>
      <c r="C464" s="122" t="s">
        <v>41</v>
      </c>
      <c r="D464" s="122" t="s">
        <v>42</v>
      </c>
      <c r="E464" s="122" t="s">
        <v>5</v>
      </c>
      <c r="F464" s="122" t="s">
        <v>34</v>
      </c>
    </row>
    <row r="465" spans="1:16" ht="13.5" customHeight="1">
      <c r="A465" s="26">
        <v>1</v>
      </c>
      <c r="B465" s="26">
        <v>2</v>
      </c>
      <c r="C465" s="26">
        <v>3</v>
      </c>
      <c r="D465" s="26">
        <v>4</v>
      </c>
      <c r="E465" s="26" t="s">
        <v>43</v>
      </c>
      <c r="F465" s="26">
        <v>6</v>
      </c>
    </row>
    <row r="466" spans="1:16" ht="27" customHeight="1">
      <c r="A466" s="48">
        <v>1</v>
      </c>
      <c r="B466" s="27" t="s">
        <v>235</v>
      </c>
      <c r="C466" s="465">
        <v>107.81999999999998</v>
      </c>
      <c r="D466" s="125">
        <v>107.81999999999998</v>
      </c>
      <c r="E466" s="388">
        <f>D466-C466</f>
        <v>0</v>
      </c>
      <c r="F466" s="389">
        <f>E466/C466</f>
        <v>0</v>
      </c>
    </row>
    <row r="467" spans="1:16" ht="28.5">
      <c r="A467" s="48">
        <v>2</v>
      </c>
      <c r="B467" s="27" t="s">
        <v>282</v>
      </c>
      <c r="C467" s="501">
        <v>-15.55</v>
      </c>
      <c r="D467" s="501">
        <v>-15.55</v>
      </c>
      <c r="E467" s="125">
        <f>D467-C467</f>
        <v>0</v>
      </c>
      <c r="F467" s="59">
        <f>E467/C467</f>
        <v>0</v>
      </c>
      <c r="K467" s="78"/>
    </row>
    <row r="468" spans="1:16" ht="28.5">
      <c r="A468" s="48">
        <v>3</v>
      </c>
      <c r="B468" s="27" t="s">
        <v>250</v>
      </c>
      <c r="C468" s="465">
        <v>82.320000000000007</v>
      </c>
      <c r="D468" s="125">
        <v>82.320000000000007</v>
      </c>
      <c r="E468" s="125">
        <f>D468-C468</f>
        <v>0</v>
      </c>
      <c r="F468" s="59">
        <f>E468/C468</f>
        <v>0</v>
      </c>
    </row>
    <row r="469" spans="1:16" ht="15.75" customHeight="1">
      <c r="A469" s="48">
        <v>4</v>
      </c>
      <c r="B469" s="32" t="s">
        <v>108</v>
      </c>
      <c r="C469" s="244">
        <f>C467+C468</f>
        <v>66.77000000000001</v>
      </c>
      <c r="D469" s="330">
        <f>D467+D468</f>
        <v>66.77000000000001</v>
      </c>
      <c r="E469" s="330">
        <f>E467+E468</f>
        <v>0</v>
      </c>
      <c r="F469" s="63">
        <f>E469/C469</f>
        <v>0</v>
      </c>
    </row>
    <row r="470" spans="1:16" s="370" customFormat="1">
      <c r="A470" s="17" t="s">
        <v>253</v>
      </c>
      <c r="B470" s="8"/>
      <c r="C470" s="8"/>
      <c r="D470" s="8"/>
      <c r="E470" s="8"/>
      <c r="F470" s="8"/>
      <c r="G470" s="8"/>
      <c r="H470" s="8"/>
      <c r="P470" s="8"/>
    </row>
    <row r="471" spans="1:16">
      <c r="D471" s="181" t="s">
        <v>70</v>
      </c>
      <c r="F471" s="371"/>
      <c r="G471" s="571"/>
      <c r="H471" s="571"/>
      <c r="P471" s="370"/>
    </row>
    <row r="472" spans="1:16" ht="57">
      <c r="A472" s="5" t="s">
        <v>251</v>
      </c>
      <c r="B472" s="5" t="s">
        <v>115</v>
      </c>
      <c r="C472" s="5" t="s">
        <v>116</v>
      </c>
      <c r="D472" s="5" t="s">
        <v>117</v>
      </c>
      <c r="E472" s="5" t="s">
        <v>118</v>
      </c>
      <c r="F472" s="5" t="s">
        <v>5</v>
      </c>
      <c r="G472" s="5" t="s">
        <v>111</v>
      </c>
      <c r="H472" s="5" t="s">
        <v>112</v>
      </c>
    </row>
    <row r="473" spans="1:16">
      <c r="A473" s="109">
        <v>1</v>
      </c>
      <c r="B473" s="109">
        <v>2</v>
      </c>
      <c r="C473" s="109">
        <v>3</v>
      </c>
      <c r="D473" s="109">
        <v>4</v>
      </c>
      <c r="E473" s="109">
        <v>5</v>
      </c>
      <c r="F473" s="109" t="s">
        <v>119</v>
      </c>
      <c r="G473" s="109">
        <v>7</v>
      </c>
      <c r="H473" s="12" t="s">
        <v>120</v>
      </c>
    </row>
    <row r="474" spans="1:16" ht="18" customHeight="1">
      <c r="A474" s="390">
        <f>C466</f>
        <v>107.81999999999998</v>
      </c>
      <c r="B474" s="390">
        <f>C468+C467</f>
        <v>66.77000000000001</v>
      </c>
      <c r="C474" s="502">
        <f>E213</f>
        <v>3473.3489999999997</v>
      </c>
      <c r="D474" s="391">
        <f>(C474*2370)/100000</f>
        <v>82.318371299999995</v>
      </c>
      <c r="E474" s="391">
        <v>82.33</v>
      </c>
      <c r="F474" s="391">
        <f>D474-E474</f>
        <v>-1.1628700000002823E-2</v>
      </c>
      <c r="G474" s="263">
        <f>E474/A474</f>
        <v>0.76358746058245242</v>
      </c>
      <c r="H474" s="392">
        <f>B474-E474</f>
        <v>-15.559999999999988</v>
      </c>
      <c r="I474" s="284"/>
      <c r="J474" s="170"/>
    </row>
    <row r="475" spans="1:16" ht="12.75" customHeight="1">
      <c r="A475" s="185"/>
      <c r="B475" s="186"/>
      <c r="C475" s="187"/>
      <c r="D475" s="187"/>
      <c r="E475" s="188"/>
      <c r="F475" s="189"/>
      <c r="G475" s="190"/>
    </row>
    <row r="476" spans="1:16" ht="12.75" customHeight="1">
      <c r="A476" s="185"/>
      <c r="B476" s="186"/>
      <c r="C476" s="433"/>
      <c r="D476" s="433"/>
      <c r="E476" s="434"/>
      <c r="F476" s="189"/>
      <c r="G476" s="190"/>
    </row>
    <row r="477" spans="1:16">
      <c r="A477" s="17" t="s">
        <v>254</v>
      </c>
    </row>
    <row r="478" spans="1:16" ht="6" customHeight="1">
      <c r="A478" s="17"/>
    </row>
    <row r="479" spans="1:16">
      <c r="A479" s="393" t="s">
        <v>187</v>
      </c>
    </row>
    <row r="480" spans="1:16" ht="5.25" customHeight="1">
      <c r="A480" s="17"/>
    </row>
    <row r="481" spans="1:10" ht="13.5" customHeight="1">
      <c r="A481" s="394" t="s">
        <v>121</v>
      </c>
      <c r="B481" s="395"/>
      <c r="C481" s="395"/>
      <c r="D481" s="395"/>
      <c r="E481" s="395"/>
      <c r="F481" s="395"/>
    </row>
    <row r="482" spans="1:10">
      <c r="A482" s="558" t="s">
        <v>287</v>
      </c>
      <c r="B482" s="577"/>
      <c r="C482" s="577"/>
      <c r="D482" s="577"/>
      <c r="E482" s="396"/>
    </row>
    <row r="483" spans="1:10" ht="28.5">
      <c r="A483" s="428" t="s">
        <v>104</v>
      </c>
      <c r="B483" s="428" t="s">
        <v>105</v>
      </c>
      <c r="C483" s="428" t="s">
        <v>122</v>
      </c>
      <c r="D483" s="428" t="s">
        <v>123</v>
      </c>
      <c r="G483" s="397"/>
    </row>
    <row r="484" spans="1:10" ht="13.5" customHeight="1">
      <c r="A484" s="567" t="s">
        <v>107</v>
      </c>
      <c r="B484" s="429" t="s">
        <v>124</v>
      </c>
      <c r="C484" s="250">
        <v>1174</v>
      </c>
      <c r="D484" s="124">
        <v>704.4</v>
      </c>
      <c r="G484" s="71"/>
    </row>
    <row r="485" spans="1:10" ht="13.5" customHeight="1">
      <c r="A485" s="568"/>
      <c r="B485" s="429" t="s">
        <v>125</v>
      </c>
      <c r="C485" s="417">
        <v>0</v>
      </c>
      <c r="D485" s="398">
        <v>0</v>
      </c>
      <c r="G485" s="71"/>
    </row>
    <row r="486" spans="1:10" ht="13.5" customHeight="1">
      <c r="A486" s="568"/>
      <c r="B486" s="429" t="s">
        <v>126</v>
      </c>
      <c r="C486" s="417">
        <v>0</v>
      </c>
      <c r="D486" s="398">
        <v>0</v>
      </c>
      <c r="G486" s="71"/>
    </row>
    <row r="487" spans="1:10" ht="13.5" customHeight="1">
      <c r="A487" s="568"/>
      <c r="B487" s="429" t="s">
        <v>127</v>
      </c>
      <c r="C487" s="417">
        <v>0</v>
      </c>
      <c r="D487" s="398">
        <v>0</v>
      </c>
      <c r="G487" s="71"/>
    </row>
    <row r="488" spans="1:10" ht="13.5" customHeight="1">
      <c r="A488" s="568"/>
      <c r="B488" s="429" t="s">
        <v>128</v>
      </c>
      <c r="C488" s="36">
        <v>1792</v>
      </c>
      <c r="D488" s="435">
        <v>2927.37</v>
      </c>
      <c r="G488" s="71"/>
    </row>
    <row r="489" spans="1:10" ht="13.5" customHeight="1">
      <c r="A489" s="568"/>
      <c r="B489" s="429" t="s">
        <v>146</v>
      </c>
      <c r="C489" s="440">
        <v>0</v>
      </c>
      <c r="D489" s="419">
        <v>0</v>
      </c>
      <c r="G489" s="71"/>
    </row>
    <row r="490" spans="1:10" ht="13.5" customHeight="1">
      <c r="A490" s="568"/>
      <c r="B490" s="429" t="s">
        <v>147</v>
      </c>
      <c r="C490" s="440">
        <v>0</v>
      </c>
      <c r="D490" s="419">
        <v>0</v>
      </c>
      <c r="G490" s="71"/>
    </row>
    <row r="491" spans="1:10" ht="13.5" customHeight="1">
      <c r="A491" s="568"/>
      <c r="B491" s="429" t="s">
        <v>169</v>
      </c>
      <c r="C491" s="440">
        <v>0</v>
      </c>
      <c r="D491" s="419">
        <v>0</v>
      </c>
      <c r="G491" s="71"/>
    </row>
    <row r="492" spans="1:10" ht="15.75" customHeight="1">
      <c r="A492" s="568"/>
      <c r="B492" s="430" t="s">
        <v>196</v>
      </c>
      <c r="C492" s="440">
        <v>0</v>
      </c>
      <c r="D492" s="419">
        <v>0</v>
      </c>
      <c r="G492" s="170"/>
    </row>
    <row r="493" spans="1:10" ht="15.75" customHeight="1">
      <c r="A493" s="568"/>
      <c r="B493" s="503" t="s">
        <v>215</v>
      </c>
      <c r="C493" s="440">
        <v>0</v>
      </c>
      <c r="D493" s="419">
        <v>0</v>
      </c>
      <c r="G493" s="170"/>
    </row>
    <row r="494" spans="1:10" ht="15.75" customHeight="1">
      <c r="A494" s="568"/>
      <c r="B494" s="503" t="s">
        <v>286</v>
      </c>
      <c r="C494" s="440">
        <v>0</v>
      </c>
      <c r="D494" s="419">
        <v>0</v>
      </c>
      <c r="G494" s="170"/>
    </row>
    <row r="495" spans="1:10" ht="15.75" customHeight="1">
      <c r="A495" s="568"/>
      <c r="B495" s="503" t="s">
        <v>257</v>
      </c>
      <c r="C495" s="440">
        <v>0</v>
      </c>
      <c r="D495" s="419">
        <v>0</v>
      </c>
      <c r="G495" s="170"/>
    </row>
    <row r="496" spans="1:10" ht="15" customHeight="1">
      <c r="A496" s="568"/>
      <c r="B496" s="399" t="s">
        <v>129</v>
      </c>
      <c r="C496" s="281">
        <f>SUM(C484:C495)</f>
        <v>2966</v>
      </c>
      <c r="D496" s="281">
        <f>SUM(D484:D495)</f>
        <v>3631.77</v>
      </c>
      <c r="G496" s="170"/>
      <c r="I496" s="78">
        <f>D496-651.65</f>
        <v>2980.12</v>
      </c>
      <c r="J496" s="8">
        <f>3053-97</f>
        <v>2956</v>
      </c>
    </row>
    <row r="497" spans="1:11">
      <c r="A497" s="17" t="s">
        <v>130</v>
      </c>
      <c r="B497" s="67"/>
      <c r="C497" s="170"/>
      <c r="D497" s="382"/>
      <c r="E497" s="382"/>
    </row>
    <row r="499" spans="1:11" ht="15">
      <c r="A499" s="400" t="s">
        <v>131</v>
      </c>
      <c r="B499" s="558" t="s">
        <v>132</v>
      </c>
      <c r="C499" s="559"/>
      <c r="D499" s="626" t="s">
        <v>133</v>
      </c>
      <c r="E499" s="626"/>
      <c r="F499" s="626" t="s">
        <v>192</v>
      </c>
      <c r="G499" s="626"/>
    </row>
    <row r="500" spans="1:11" ht="18.75" customHeight="1">
      <c r="A500" s="625" t="s">
        <v>255</v>
      </c>
      <c r="B500" s="431" t="s">
        <v>135</v>
      </c>
      <c r="C500" s="432" t="s">
        <v>136</v>
      </c>
      <c r="D500" s="429" t="s">
        <v>135</v>
      </c>
      <c r="E500" s="429" t="s">
        <v>136</v>
      </c>
      <c r="F500" s="429" t="s">
        <v>135</v>
      </c>
      <c r="G500" s="429" t="s">
        <v>136</v>
      </c>
    </row>
    <row r="501" spans="1:11" ht="18.75" customHeight="1">
      <c r="A501" s="625"/>
      <c r="B501" s="550">
        <f>C496</f>
        <v>2966</v>
      </c>
      <c r="C501" s="465">
        <f>D496</f>
        <v>3631.77</v>
      </c>
      <c r="D501" s="401">
        <v>2966</v>
      </c>
      <c r="E501" s="402">
        <v>3631.77</v>
      </c>
      <c r="F501" s="403">
        <f>B501-D501</f>
        <v>0</v>
      </c>
      <c r="G501" s="403">
        <f>C501-E501</f>
        <v>0</v>
      </c>
    </row>
    <row r="502" spans="1:11" ht="50.25" customHeight="1">
      <c r="A502" s="576" t="s">
        <v>210</v>
      </c>
      <c r="B502" s="576"/>
      <c r="C502" s="576"/>
      <c r="D502" s="576"/>
      <c r="E502" s="576"/>
      <c r="F502" s="576"/>
      <c r="G502" s="576"/>
      <c r="H502" s="576"/>
      <c r="I502" s="404"/>
      <c r="J502" s="404"/>
      <c r="K502" s="404"/>
    </row>
    <row r="503" spans="1:11" ht="18.75" customHeight="1">
      <c r="A503" s="308"/>
      <c r="B503" s="308"/>
      <c r="C503" s="308"/>
      <c r="D503" s="308"/>
      <c r="E503" s="308"/>
      <c r="F503" s="308"/>
      <c r="G503" s="308"/>
    </row>
    <row r="504" spans="1:11">
      <c r="A504" s="17" t="s">
        <v>231</v>
      </c>
      <c r="B504" s="294"/>
      <c r="C504" s="169"/>
      <c r="D504" s="74"/>
      <c r="E504" s="405"/>
    </row>
    <row r="505" spans="1:11">
      <c r="A505" s="17"/>
      <c r="B505" s="294"/>
      <c r="C505" s="169"/>
      <c r="D505" s="74"/>
      <c r="E505" s="405"/>
    </row>
    <row r="506" spans="1:11" ht="30.75" customHeight="1">
      <c r="A506" s="565" t="s">
        <v>256</v>
      </c>
      <c r="B506" s="566"/>
      <c r="C506" s="570" t="s">
        <v>206</v>
      </c>
      <c r="D506" s="570"/>
      <c r="E506" s="565" t="s">
        <v>137</v>
      </c>
      <c r="F506" s="566"/>
    </row>
    <row r="507" spans="1:11">
      <c r="A507" s="92" t="s">
        <v>135</v>
      </c>
      <c r="B507" s="92" t="s">
        <v>138</v>
      </c>
      <c r="C507" s="92" t="s">
        <v>135</v>
      </c>
      <c r="D507" s="92" t="s">
        <v>201</v>
      </c>
      <c r="E507" s="92" t="s">
        <v>135</v>
      </c>
      <c r="F507" s="92" t="s">
        <v>139</v>
      </c>
    </row>
    <row r="508" spans="1:11" ht="15.75" customHeight="1">
      <c r="A508" s="429">
        <v>1</v>
      </c>
      <c r="B508" s="429">
        <v>2</v>
      </c>
      <c r="C508" s="429">
        <v>3</v>
      </c>
      <c r="D508" s="429">
        <v>4</v>
      </c>
      <c r="E508" s="429">
        <v>5</v>
      </c>
      <c r="F508" s="429">
        <v>6</v>
      </c>
      <c r="I508" s="8">
        <v>1174</v>
      </c>
      <c r="J508" s="8">
        <v>1875.34</v>
      </c>
    </row>
    <row r="509" spans="1:11" ht="12.75" customHeight="1">
      <c r="A509" s="550">
        <v>2966</v>
      </c>
      <c r="B509" s="465">
        <v>3631.77</v>
      </c>
      <c r="C509" s="406">
        <v>2966</v>
      </c>
      <c r="D509" s="124">
        <v>3631.77</v>
      </c>
      <c r="E509" s="407">
        <f>C509/A509</f>
        <v>1</v>
      </c>
      <c r="F509" s="407">
        <f>D509/B509</f>
        <v>1</v>
      </c>
      <c r="G509" s="190"/>
      <c r="I509" s="8">
        <v>1792</v>
      </c>
      <c r="J509" s="8">
        <v>1756.42</v>
      </c>
    </row>
    <row r="510" spans="1:11" s="408" customFormat="1" ht="12.75" customHeight="1">
      <c r="A510" s="569"/>
      <c r="B510" s="569"/>
      <c r="C510" s="569"/>
      <c r="D510" s="569"/>
      <c r="E510" s="569"/>
      <c r="F510" s="569"/>
      <c r="G510" s="569"/>
    </row>
    <row r="511" spans="1:11" ht="14.25" customHeight="1">
      <c r="A511" s="393" t="s">
        <v>140</v>
      </c>
      <c r="B511" s="186"/>
      <c r="C511" s="433"/>
      <c r="D511" s="433"/>
      <c r="E511" s="434"/>
    </row>
    <row r="512" spans="1:11" ht="4.5" customHeight="1">
      <c r="A512" s="17"/>
    </row>
    <row r="513" spans="1:11" ht="9" customHeight="1">
      <c r="A513" s="409" t="s">
        <v>195</v>
      </c>
      <c r="B513" s="89"/>
      <c r="C513" s="89"/>
      <c r="D513" s="89"/>
      <c r="E513" s="89"/>
      <c r="F513" s="89"/>
      <c r="G513" s="89"/>
    </row>
    <row r="514" spans="1:11" ht="6.75" customHeight="1">
      <c r="A514" s="410"/>
      <c r="B514" s="89"/>
      <c r="C514" s="89"/>
      <c r="D514" s="89"/>
      <c r="E514" s="89"/>
      <c r="F514" s="411"/>
      <c r="G514" s="89"/>
    </row>
    <row r="515" spans="1:11">
      <c r="A515" s="563" t="s">
        <v>207</v>
      </c>
      <c r="B515" s="564"/>
      <c r="C515" s="564"/>
      <c r="D515" s="564"/>
      <c r="E515" s="411"/>
      <c r="F515" s="89"/>
      <c r="G515" s="89"/>
    </row>
    <row r="516" spans="1:11" ht="29.25" customHeight="1">
      <c r="A516" s="551" t="s">
        <v>104</v>
      </c>
      <c r="B516" s="172" t="s">
        <v>105</v>
      </c>
      <c r="C516" s="172" t="s">
        <v>212</v>
      </c>
      <c r="D516" s="172" t="s">
        <v>213</v>
      </c>
      <c r="E516" s="172" t="s">
        <v>211</v>
      </c>
      <c r="F516" s="173" t="s">
        <v>213</v>
      </c>
      <c r="G516" s="412"/>
      <c r="K516" s="8">
        <f>704.4+704.4</f>
        <v>1408.8</v>
      </c>
    </row>
    <row r="517" spans="1:11" ht="13.5" customHeight="1">
      <c r="A517" s="615" t="s">
        <v>141</v>
      </c>
      <c r="B517" s="414" t="s">
        <v>142</v>
      </c>
      <c r="C517" s="550">
        <v>1457</v>
      </c>
      <c r="D517" s="552">
        <v>72.849999999999994</v>
      </c>
      <c r="E517" s="256">
        <v>0</v>
      </c>
      <c r="F517" s="256">
        <v>0</v>
      </c>
      <c r="G517" s="413"/>
    </row>
    <row r="518" spans="1:11" ht="15.75" customHeight="1">
      <c r="A518" s="615"/>
      <c r="B518" s="414" t="s">
        <v>125</v>
      </c>
      <c r="C518" s="553">
        <v>0</v>
      </c>
      <c r="D518" s="554">
        <v>0</v>
      </c>
      <c r="E518" s="256">
        <v>0</v>
      </c>
      <c r="F518" s="256">
        <v>0</v>
      </c>
      <c r="G518" s="275"/>
    </row>
    <row r="519" spans="1:11" ht="15.75" customHeight="1">
      <c r="A519" s="615"/>
      <c r="B519" s="414" t="s">
        <v>126</v>
      </c>
      <c r="C519" s="553">
        <v>0</v>
      </c>
      <c r="D519" s="554">
        <v>0</v>
      </c>
      <c r="E519" s="256">
        <v>0</v>
      </c>
      <c r="F519" s="256">
        <v>0</v>
      </c>
      <c r="G519" s="275"/>
    </row>
    <row r="520" spans="1:11" ht="15.75" customHeight="1">
      <c r="A520" s="615"/>
      <c r="B520" s="414" t="s">
        <v>127</v>
      </c>
      <c r="C520" s="550">
        <v>1650</v>
      </c>
      <c r="D520" s="554">
        <v>82.5</v>
      </c>
      <c r="E520" s="256">
        <v>0</v>
      </c>
      <c r="F520" s="256">
        <v>0</v>
      </c>
      <c r="G520" s="275"/>
    </row>
    <row r="521" spans="1:11" ht="15.75" customHeight="1">
      <c r="A521" s="615"/>
      <c r="B521" s="414" t="s">
        <v>128</v>
      </c>
      <c r="C521" s="553">
        <v>0</v>
      </c>
      <c r="D521" s="554">
        <v>0</v>
      </c>
      <c r="E521" s="256">
        <v>0</v>
      </c>
      <c r="F521" s="256">
        <v>0</v>
      </c>
      <c r="G521" s="275"/>
    </row>
    <row r="522" spans="1:11" ht="15.75" customHeight="1">
      <c r="A522" s="615"/>
      <c r="B522" s="414" t="s">
        <v>146</v>
      </c>
      <c r="C522" s="553">
        <v>0</v>
      </c>
      <c r="D522" s="554">
        <v>0</v>
      </c>
      <c r="E522" s="256">
        <v>0</v>
      </c>
      <c r="F522" s="256">
        <v>0</v>
      </c>
      <c r="G522" s="275"/>
    </row>
    <row r="523" spans="1:11" ht="14.25" customHeight="1">
      <c r="A523" s="615"/>
      <c r="B523" s="414" t="s">
        <v>147</v>
      </c>
      <c r="C523" s="550">
        <v>0</v>
      </c>
      <c r="D523" s="554">
        <v>0</v>
      </c>
      <c r="E523" s="256">
        <v>0</v>
      </c>
      <c r="F523" s="256">
        <v>0</v>
      </c>
      <c r="G523" s="275"/>
    </row>
    <row r="524" spans="1:11" ht="14.25" customHeight="1">
      <c r="A524" s="615"/>
      <c r="B524" s="414" t="s">
        <v>169</v>
      </c>
      <c r="C524" s="550">
        <v>0</v>
      </c>
      <c r="D524" s="554">
        <v>0</v>
      </c>
      <c r="E524" s="256">
        <v>0</v>
      </c>
      <c r="F524" s="256">
        <v>0</v>
      </c>
      <c r="G524" s="275"/>
    </row>
    <row r="525" spans="1:11" ht="14.25" customHeight="1">
      <c r="A525" s="615"/>
      <c r="B525" s="414" t="s">
        <v>214</v>
      </c>
      <c r="C525" s="550">
        <v>0</v>
      </c>
      <c r="D525" s="554">
        <v>0</v>
      </c>
      <c r="E525" s="256">
        <v>0</v>
      </c>
      <c r="F525" s="256">
        <v>0</v>
      </c>
      <c r="G525" s="275"/>
    </row>
    <row r="526" spans="1:11" ht="14.25" customHeight="1">
      <c r="A526" s="615"/>
      <c r="B526" s="414" t="s">
        <v>215</v>
      </c>
      <c r="C526" s="550">
        <v>532</v>
      </c>
      <c r="D526" s="554">
        <v>0</v>
      </c>
      <c r="E526" s="256">
        <v>1457</v>
      </c>
      <c r="F526" s="256">
        <f>E526*5000/100000</f>
        <v>72.849999999999994</v>
      </c>
      <c r="G526" s="275"/>
    </row>
    <row r="527" spans="1:11" ht="14.25" customHeight="1">
      <c r="A527" s="615"/>
      <c r="B527" s="414" t="s">
        <v>300</v>
      </c>
      <c r="C527" s="550">
        <v>0</v>
      </c>
      <c r="D527" s="554">
        <f>C527*5000/100000</f>
        <v>0</v>
      </c>
      <c r="E527" s="256">
        <v>0</v>
      </c>
      <c r="F527" s="256">
        <v>0</v>
      </c>
      <c r="G527" s="275"/>
    </row>
    <row r="528" spans="1:11" ht="14.25" customHeight="1">
      <c r="A528" s="615"/>
      <c r="B528" s="414" t="s">
        <v>301</v>
      </c>
      <c r="C528" s="550">
        <v>0</v>
      </c>
      <c r="D528" s="554">
        <v>0</v>
      </c>
      <c r="E528" s="256"/>
      <c r="F528" s="256"/>
      <c r="G528" s="275"/>
    </row>
    <row r="529" spans="1:11" ht="14.25" customHeight="1">
      <c r="A529" s="615"/>
      <c r="B529" s="555" t="s">
        <v>11</v>
      </c>
      <c r="C529" s="256">
        <f>SUM(C517:C528)</f>
        <v>3639</v>
      </c>
      <c r="D529" s="256">
        <f>SUM(D517:D528)</f>
        <v>155.35</v>
      </c>
      <c r="E529" s="256">
        <f>SUM(E517:E527)</f>
        <v>1457</v>
      </c>
      <c r="F529" s="256">
        <f>SUM(F517:F527)</f>
        <v>72.849999999999994</v>
      </c>
      <c r="G529" s="275"/>
      <c r="I529" s="8">
        <f>D529+F529</f>
        <v>228.2</v>
      </c>
      <c r="J529" s="8">
        <f>C529+E529</f>
        <v>5096</v>
      </c>
      <c r="K529" s="8">
        <f>J529*5000/100000</f>
        <v>254.8</v>
      </c>
    </row>
    <row r="530" spans="1:11" ht="14.25" customHeight="1">
      <c r="A530" s="556" t="s">
        <v>302</v>
      </c>
      <c r="B530" s="556"/>
      <c r="C530" s="556"/>
      <c r="D530" s="556"/>
      <c r="E530" s="556"/>
      <c r="F530" s="556"/>
      <c r="G530" s="556"/>
    </row>
    <row r="531" spans="1:11" ht="14.25" customHeight="1">
      <c r="A531" s="556"/>
      <c r="B531" s="556"/>
      <c r="C531" s="556"/>
      <c r="D531" s="556"/>
      <c r="E531" s="556"/>
      <c r="F531" s="556"/>
      <c r="G531" s="556"/>
    </row>
    <row r="532" spans="1:11" ht="20.25" customHeight="1">
      <c r="A532" s="3" t="s">
        <v>143</v>
      </c>
      <c r="B532" s="89"/>
      <c r="C532" s="89"/>
      <c r="D532" s="89"/>
      <c r="E532" s="89"/>
      <c r="F532" s="89"/>
      <c r="G532" s="89"/>
    </row>
    <row r="533" spans="1:11">
      <c r="A533" s="613" t="s">
        <v>131</v>
      </c>
      <c r="B533" s="613" t="s">
        <v>132</v>
      </c>
      <c r="C533" s="613"/>
      <c r="D533" s="613" t="s">
        <v>133</v>
      </c>
      <c r="E533" s="613"/>
      <c r="F533" s="613" t="s">
        <v>134</v>
      </c>
      <c r="G533" s="613"/>
    </row>
    <row r="534" spans="1:11">
      <c r="A534" s="613"/>
      <c r="B534" s="613"/>
      <c r="C534" s="613"/>
      <c r="D534" s="613"/>
      <c r="E534" s="613"/>
      <c r="F534" s="613"/>
      <c r="G534" s="613"/>
    </row>
    <row r="535" spans="1:11">
      <c r="A535" s="612" t="s">
        <v>208</v>
      </c>
      <c r="B535" s="415" t="s">
        <v>135</v>
      </c>
      <c r="C535" s="416" t="s">
        <v>136</v>
      </c>
      <c r="D535" s="414" t="s">
        <v>135</v>
      </c>
      <c r="E535" s="414" t="s">
        <v>136</v>
      </c>
      <c r="F535" s="414" t="s">
        <v>135</v>
      </c>
      <c r="G535" s="414" t="s">
        <v>136</v>
      </c>
    </row>
    <row r="536" spans="1:11" ht="15.75" customHeight="1">
      <c r="A536" s="612"/>
      <c r="B536" s="505">
        <f>C529+E529</f>
        <v>5096</v>
      </c>
      <c r="C536" s="506">
        <f>D529+F529</f>
        <v>228.2</v>
      </c>
      <c r="D536" s="504">
        <v>5096</v>
      </c>
      <c r="E536" s="504">
        <v>228.2</v>
      </c>
      <c r="F536" s="418">
        <v>0</v>
      </c>
      <c r="G536" s="418">
        <v>0</v>
      </c>
    </row>
    <row r="537" spans="1:11">
      <c r="A537" s="17" t="s">
        <v>232</v>
      </c>
    </row>
    <row r="538" spans="1:11" ht="26.25" customHeight="1">
      <c r="J538" s="45"/>
    </row>
    <row r="539" spans="1:11" ht="33" customHeight="1">
      <c r="A539" s="570" t="s">
        <v>258</v>
      </c>
      <c r="B539" s="570"/>
      <c r="C539" s="570" t="s">
        <v>288</v>
      </c>
      <c r="D539" s="570"/>
      <c r="E539" s="570" t="s">
        <v>137</v>
      </c>
      <c r="F539" s="570"/>
    </row>
    <row r="540" spans="1:11">
      <c r="A540" s="92" t="s">
        <v>135</v>
      </c>
      <c r="B540" s="92" t="s">
        <v>138</v>
      </c>
      <c r="C540" s="92" t="s">
        <v>135</v>
      </c>
      <c r="D540" s="92" t="s">
        <v>138</v>
      </c>
      <c r="E540" s="92" t="s">
        <v>135</v>
      </c>
      <c r="F540" s="92" t="s">
        <v>139</v>
      </c>
    </row>
    <row r="541" spans="1:11" ht="15.75" customHeight="1">
      <c r="B541" s="429">
        <v>2</v>
      </c>
      <c r="C541" s="429">
        <v>3</v>
      </c>
      <c r="D541" s="429">
        <v>4</v>
      </c>
      <c r="E541" s="429">
        <v>5</v>
      </c>
      <c r="F541" s="429">
        <v>6</v>
      </c>
    </row>
    <row r="542" spans="1:11" ht="12.75" customHeight="1">
      <c r="A542" s="507">
        <f>B536</f>
        <v>5096</v>
      </c>
      <c r="B542" s="508">
        <f>C536</f>
        <v>228.2</v>
      </c>
      <c r="C542" s="504">
        <v>5096</v>
      </c>
      <c r="D542" s="501">
        <v>228.2</v>
      </c>
      <c r="E542" s="509">
        <f>C542/A542</f>
        <v>1</v>
      </c>
      <c r="F542" s="510">
        <f>D542/B542</f>
        <v>1</v>
      </c>
      <c r="G542" s="190"/>
    </row>
    <row r="543" spans="1:11">
      <c r="B543" s="186"/>
      <c r="C543" s="433"/>
      <c r="D543" s="433"/>
      <c r="E543" s="434"/>
    </row>
  </sheetData>
  <sortState ref="A422:E446">
    <sortCondition ref="A421"/>
  </sortState>
  <mergeCells count="77">
    <mergeCell ref="R385:T385"/>
    <mergeCell ref="K402:K410"/>
    <mergeCell ref="J401:L401"/>
    <mergeCell ref="A517:A529"/>
    <mergeCell ref="N385:P385"/>
    <mergeCell ref="K417:K425"/>
    <mergeCell ref="J416:L416"/>
    <mergeCell ref="E446:F446"/>
    <mergeCell ref="A431:D431"/>
    <mergeCell ref="A436:C436"/>
    <mergeCell ref="J385:L385"/>
    <mergeCell ref="E506:F506"/>
    <mergeCell ref="A500:A501"/>
    <mergeCell ref="D499:E499"/>
    <mergeCell ref="F499:G499"/>
    <mergeCell ref="C539:D539"/>
    <mergeCell ref="A539:B539"/>
    <mergeCell ref="E539:F539"/>
    <mergeCell ref="A535:A536"/>
    <mergeCell ref="B533:C534"/>
    <mergeCell ref="D533:E534"/>
    <mergeCell ref="F533:G534"/>
    <mergeCell ref="A533:A534"/>
    <mergeCell ref="I183:K183"/>
    <mergeCell ref="I203:K203"/>
    <mergeCell ref="I223:K223"/>
    <mergeCell ref="A433:A435"/>
    <mergeCell ref="M303:O303"/>
    <mergeCell ref="I354:J354"/>
    <mergeCell ref="K354:L354"/>
    <mergeCell ref="I260:K260"/>
    <mergeCell ref="I275:K275"/>
    <mergeCell ref="I303:K303"/>
    <mergeCell ref="I322:K322"/>
    <mergeCell ref="I182:K182"/>
    <mergeCell ref="C34:D34"/>
    <mergeCell ref="A1:H1"/>
    <mergeCell ref="A2:H2"/>
    <mergeCell ref="A3:H3"/>
    <mergeCell ref="A5:H5"/>
    <mergeCell ref="A7:H7"/>
    <mergeCell ref="A9:H9"/>
    <mergeCell ref="A13:B13"/>
    <mergeCell ref="A21:D21"/>
    <mergeCell ref="A26:D26"/>
    <mergeCell ref="A27:D27"/>
    <mergeCell ref="A33:F33"/>
    <mergeCell ref="A51:B51"/>
    <mergeCell ref="A53:H53"/>
    <mergeCell ref="A111:G111"/>
    <mergeCell ref="A125:F125"/>
    <mergeCell ref="A68:H68"/>
    <mergeCell ref="I166:M166"/>
    <mergeCell ref="J140:L140"/>
    <mergeCell ref="M140:O140"/>
    <mergeCell ref="A83:G83"/>
    <mergeCell ref="A97:F97"/>
    <mergeCell ref="N166:P166"/>
    <mergeCell ref="C35:D35"/>
    <mergeCell ref="C36:D36"/>
    <mergeCell ref="C37:D37"/>
    <mergeCell ref="A38:C38"/>
    <mergeCell ref="A39:G39"/>
    <mergeCell ref="A530:G531"/>
    <mergeCell ref="A451:B451"/>
    <mergeCell ref="B499:C499"/>
    <mergeCell ref="A456:D456"/>
    <mergeCell ref="A515:D515"/>
    <mergeCell ref="A506:B506"/>
    <mergeCell ref="A484:A496"/>
    <mergeCell ref="A510:G510"/>
    <mergeCell ref="C506:D506"/>
    <mergeCell ref="G471:H471"/>
    <mergeCell ref="A458:A459"/>
    <mergeCell ref="A461:C461"/>
    <mergeCell ref="A502:H502"/>
    <mergeCell ref="A482:D482"/>
  </mergeCells>
  <printOptions horizontalCentered="1"/>
  <pageMargins left="0.23622047244094491" right="0" top="0" bottom="0" header="0.51181102362204722" footer="0.51181102362204722"/>
  <pageSetup paperSize="9" scale="69" orientation="portrait" r:id="rId1"/>
  <headerFooter alignWithMargins="0"/>
  <rowBreaks count="8" manualBreakCount="8">
    <brk id="66" max="7" man="1"/>
    <brk id="137" max="7" man="1"/>
    <brk id="198" max="7" man="1"/>
    <brk id="253" max="7" man="1"/>
    <brk id="334" max="7" man="1"/>
    <brk id="397" max="7" man="1"/>
    <brk id="452" max="7" man="1"/>
    <brk id="510"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Manipur</vt:lpstr>
      <vt:lpstr>Manipur!Print_Area</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Niharika Shankar</cp:lastModifiedBy>
  <cp:lastPrinted>2016-02-22T12:33:25Z</cp:lastPrinted>
  <dcterms:created xsi:type="dcterms:W3CDTF">2012-02-23T12:02:04Z</dcterms:created>
  <dcterms:modified xsi:type="dcterms:W3CDTF">2018-05-12T12:59:49Z</dcterms:modified>
</cp:coreProperties>
</file>